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viapl\Desktop\"/>
    </mc:Choice>
  </mc:AlternateContent>
  <bookViews>
    <workbookView xWindow="0" yWindow="0" windowWidth="28800" windowHeight="12432"/>
  </bookViews>
  <sheets>
    <sheet name="Taul1" sheetId="1" r:id="rId1"/>
  </sheets>
  <definedNames>
    <definedName name="_FilterDatabase" localSheetId="0" hidden="1">Taul1!$D$1:$D$68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1" i="1" l="1"/>
  <c r="AD71" i="1"/>
  <c r="AC71" i="1"/>
  <c r="AD70" i="1"/>
  <c r="AE70" i="1" s="1"/>
  <c r="AC70" i="1"/>
  <c r="AD69" i="1"/>
  <c r="AD72" i="1" s="1"/>
  <c r="AC69" i="1"/>
  <c r="AC72" i="1" s="1"/>
  <c r="Z72" i="1"/>
  <c r="AA71" i="1"/>
  <c r="AB71" i="1" s="1"/>
  <c r="Z71" i="1"/>
  <c r="AB70" i="1"/>
  <c r="AA70" i="1"/>
  <c r="Z70" i="1"/>
  <c r="AA69" i="1"/>
  <c r="AB69" i="1" s="1"/>
  <c r="Z69" i="1"/>
  <c r="Y71" i="1"/>
  <c r="X71" i="1"/>
  <c r="W71" i="1"/>
  <c r="X70" i="1"/>
  <c r="Y70" i="1" s="1"/>
  <c r="W70" i="1"/>
  <c r="X69" i="1"/>
  <c r="X72" i="1" s="1"/>
  <c r="W69" i="1"/>
  <c r="W72" i="1" s="1"/>
  <c r="T72" i="1"/>
  <c r="U71" i="1"/>
  <c r="V71" i="1" s="1"/>
  <c r="T71" i="1"/>
  <c r="V70" i="1"/>
  <c r="U70" i="1"/>
  <c r="T70" i="1"/>
  <c r="U69" i="1"/>
  <c r="U72" i="1" s="1"/>
  <c r="T69" i="1"/>
  <c r="Q72" i="1"/>
  <c r="R71" i="1"/>
  <c r="S71" i="1" s="1"/>
  <c r="Q71" i="1"/>
  <c r="S70" i="1"/>
  <c r="R70" i="1"/>
  <c r="Q70" i="1"/>
  <c r="R69" i="1"/>
  <c r="R72" i="1" s="1"/>
  <c r="Q69" i="1"/>
  <c r="P71" i="1"/>
  <c r="O71" i="1"/>
  <c r="N71" i="1"/>
  <c r="O70" i="1"/>
  <c r="P70" i="1" s="1"/>
  <c r="N70" i="1"/>
  <c r="O69" i="1"/>
  <c r="O72" i="1" s="1"/>
  <c r="N69" i="1"/>
  <c r="N72" i="1" s="1"/>
  <c r="K72" i="1"/>
  <c r="L71" i="1"/>
  <c r="M71" i="1" s="1"/>
  <c r="K71" i="1"/>
  <c r="M70" i="1"/>
  <c r="L70" i="1"/>
  <c r="K70" i="1"/>
  <c r="L69" i="1"/>
  <c r="L72" i="1" s="1"/>
  <c r="M72" i="1" s="1"/>
  <c r="K69" i="1"/>
  <c r="H72" i="1"/>
  <c r="I71" i="1"/>
  <c r="J71" i="1" s="1"/>
  <c r="H71" i="1"/>
  <c r="J70" i="1"/>
  <c r="I70" i="1"/>
  <c r="H70" i="1"/>
  <c r="I69" i="1"/>
  <c r="I72" i="1" s="1"/>
  <c r="J72" i="1" s="1"/>
  <c r="H69" i="1"/>
  <c r="F71" i="1"/>
  <c r="G71" i="1" s="1"/>
  <c r="E71" i="1"/>
  <c r="F70" i="1"/>
  <c r="E70" i="1"/>
  <c r="G70" i="1" s="1"/>
  <c r="F69" i="1"/>
  <c r="F72" i="1" s="1"/>
  <c r="E69" i="1"/>
  <c r="E72" i="1" s="1"/>
  <c r="D71" i="1"/>
  <c r="D70" i="1"/>
  <c r="D69" i="1"/>
  <c r="C72" i="1"/>
  <c r="D72" i="1" s="1"/>
  <c r="C69" i="1"/>
  <c r="C70" i="1"/>
  <c r="C71" i="1"/>
  <c r="B72" i="1"/>
  <c r="B71" i="1"/>
  <c r="B70" i="1"/>
  <c r="B69" i="1"/>
  <c r="V72" i="1" l="1"/>
  <c r="S72" i="1"/>
  <c r="G72" i="1"/>
  <c r="AE72" i="1"/>
  <c r="AE69" i="1"/>
  <c r="AA72" i="1"/>
  <c r="AB72" i="1" s="1"/>
  <c r="Y72" i="1"/>
  <c r="Y69" i="1"/>
  <c r="V69" i="1"/>
  <c r="S69" i="1"/>
  <c r="P72" i="1"/>
  <c r="P69" i="1"/>
  <c r="M69" i="1"/>
  <c r="J69" i="1"/>
  <c r="G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 l="1"/>
  <c r="B68" i="1"/>
  <c r="AC9" i="1"/>
  <c r="AD9" i="1"/>
  <c r="AC10" i="1"/>
  <c r="AD10" i="1"/>
  <c r="AC11" i="1"/>
  <c r="AD11" i="1"/>
  <c r="AC12" i="1"/>
  <c r="AD12" i="1"/>
  <c r="AC14" i="1"/>
  <c r="AD14" i="1"/>
  <c r="AC15" i="1"/>
  <c r="AD15" i="1"/>
  <c r="AC16" i="1"/>
  <c r="AD16" i="1"/>
  <c r="AC17" i="1"/>
  <c r="AD17" i="1"/>
  <c r="AC19" i="1"/>
  <c r="AD19" i="1"/>
  <c r="AC20" i="1"/>
  <c r="AD20" i="1"/>
  <c r="AC21" i="1"/>
  <c r="AD21" i="1"/>
  <c r="AC22" i="1"/>
  <c r="AD22" i="1"/>
  <c r="AC24" i="1"/>
  <c r="AD24" i="1"/>
  <c r="AC25" i="1"/>
  <c r="AD25" i="1"/>
  <c r="AC26" i="1"/>
  <c r="AD26" i="1"/>
  <c r="AC27" i="1"/>
  <c r="AD27" i="1"/>
  <c r="AC29" i="1"/>
  <c r="AD29" i="1"/>
  <c r="AC30" i="1"/>
  <c r="AD30" i="1"/>
  <c r="AC31" i="1"/>
  <c r="AD31" i="1"/>
  <c r="AC32" i="1"/>
  <c r="AD32" i="1"/>
  <c r="AC34" i="1"/>
  <c r="AD34" i="1"/>
  <c r="AC35" i="1"/>
  <c r="AD35" i="1"/>
  <c r="AC36" i="1"/>
  <c r="AD36" i="1"/>
  <c r="AC37" i="1"/>
  <c r="AD37" i="1"/>
  <c r="AC39" i="1"/>
  <c r="AD39" i="1"/>
  <c r="AC40" i="1"/>
  <c r="AD40" i="1"/>
  <c r="AC41" i="1"/>
  <c r="AD41" i="1"/>
  <c r="AC42" i="1"/>
  <c r="AD42" i="1"/>
  <c r="AC44" i="1"/>
  <c r="AD44" i="1"/>
  <c r="AC45" i="1"/>
  <c r="AD45" i="1"/>
  <c r="AC46" i="1"/>
  <c r="AD46" i="1"/>
  <c r="AC47" i="1"/>
  <c r="AD47" i="1"/>
  <c r="AC49" i="1"/>
  <c r="AD49" i="1"/>
  <c r="AC50" i="1"/>
  <c r="AD50" i="1"/>
  <c r="AC51" i="1"/>
  <c r="AD51" i="1"/>
  <c r="AC52" i="1"/>
  <c r="AD52" i="1"/>
  <c r="AC54" i="1"/>
  <c r="AD54" i="1"/>
  <c r="AC55" i="1"/>
  <c r="AD55" i="1"/>
  <c r="AC56" i="1"/>
  <c r="AD56" i="1"/>
  <c r="AC57" i="1"/>
  <c r="AD57" i="1"/>
  <c r="AC59" i="1"/>
  <c r="AD59" i="1"/>
  <c r="AC60" i="1"/>
  <c r="AD60" i="1"/>
  <c r="AC61" i="1"/>
  <c r="AD61" i="1"/>
  <c r="AC62" i="1"/>
  <c r="AD62" i="1"/>
  <c r="AC64" i="1"/>
  <c r="AD64" i="1"/>
  <c r="AC65" i="1"/>
  <c r="AD65" i="1"/>
  <c r="AC66" i="1"/>
  <c r="AD66" i="1"/>
  <c r="AC67" i="1"/>
  <c r="AD67" i="1"/>
  <c r="AD7" i="1"/>
  <c r="AC7" i="1"/>
  <c r="AD5" i="1"/>
  <c r="AD6" i="1"/>
  <c r="AC5" i="1"/>
  <c r="AC6" i="1"/>
  <c r="AD4" i="1"/>
  <c r="AC4" i="1"/>
  <c r="AB67" i="1"/>
  <c r="AB66" i="1"/>
  <c r="AB65" i="1"/>
  <c r="AB64" i="1"/>
  <c r="AB62" i="1"/>
  <c r="AB61" i="1"/>
  <c r="AB60" i="1"/>
  <c r="AB59" i="1"/>
  <c r="AB57" i="1"/>
  <c r="AB56" i="1"/>
  <c r="AB55" i="1"/>
  <c r="AB54" i="1"/>
  <c r="AB52" i="1"/>
  <c r="AB51" i="1"/>
  <c r="AB50" i="1"/>
  <c r="AB49" i="1"/>
  <c r="AB47" i="1"/>
  <c r="AB46" i="1"/>
  <c r="AB45" i="1"/>
  <c r="AB44" i="1"/>
  <c r="AB42" i="1"/>
  <c r="AB41" i="1"/>
  <c r="AB40" i="1"/>
  <c r="AB39" i="1"/>
  <c r="AB37" i="1"/>
  <c r="AB36" i="1"/>
  <c r="AB35" i="1"/>
  <c r="AB34" i="1"/>
  <c r="AB32" i="1"/>
  <c r="AB31" i="1"/>
  <c r="AB30" i="1"/>
  <c r="AB29" i="1"/>
  <c r="AB22" i="1"/>
  <c r="AB21" i="1"/>
  <c r="AB20" i="1"/>
  <c r="AB19" i="1"/>
  <c r="AB17" i="1"/>
  <c r="AB16" i="1"/>
  <c r="AB15" i="1"/>
  <c r="AB14" i="1"/>
  <c r="AB12" i="1"/>
  <c r="AB11" i="1"/>
  <c r="AB10" i="1"/>
  <c r="AB9" i="1"/>
  <c r="AB7" i="1"/>
  <c r="AB6" i="1"/>
  <c r="AB5" i="1"/>
  <c r="AB4" i="1"/>
  <c r="Y67" i="1"/>
  <c r="Y66" i="1"/>
  <c r="Y65" i="1"/>
  <c r="Y64" i="1"/>
  <c r="Y62" i="1"/>
  <c r="Y61" i="1"/>
  <c r="Y60" i="1"/>
  <c r="Y59" i="1"/>
  <c r="Y57" i="1"/>
  <c r="Y56" i="1"/>
  <c r="Y55" i="1"/>
  <c r="Y54" i="1"/>
  <c r="Y52" i="1"/>
  <c r="Y51" i="1"/>
  <c r="Y50" i="1"/>
  <c r="Y49" i="1"/>
  <c r="Y47" i="1"/>
  <c r="Y46" i="1"/>
  <c r="Y45" i="1"/>
  <c r="Y44" i="1"/>
  <c r="Y42" i="1"/>
  <c r="Y41" i="1"/>
  <c r="Y40" i="1"/>
  <c r="Y39" i="1"/>
  <c r="Y37" i="1"/>
  <c r="Y36" i="1"/>
  <c r="Y35" i="1"/>
  <c r="Y34" i="1"/>
  <c r="Y32" i="1"/>
  <c r="Y31" i="1"/>
  <c r="Y30" i="1"/>
  <c r="Y29" i="1"/>
  <c r="Y22" i="1"/>
  <c r="Y21" i="1"/>
  <c r="Y20" i="1"/>
  <c r="Y19" i="1"/>
  <c r="Y17" i="1"/>
  <c r="Y16" i="1"/>
  <c r="Y15" i="1"/>
  <c r="Y14" i="1"/>
  <c r="Y12" i="1"/>
  <c r="Y11" i="1"/>
  <c r="Y10" i="1"/>
  <c r="Y9" i="1"/>
  <c r="Y7" i="1"/>
  <c r="Y6" i="1"/>
  <c r="Y5" i="1"/>
  <c r="Y4" i="1"/>
  <c r="V67" i="1"/>
  <c r="V66" i="1"/>
  <c r="V65" i="1"/>
  <c r="V64" i="1"/>
  <c r="V62" i="1"/>
  <c r="V61" i="1"/>
  <c r="V60" i="1"/>
  <c r="V59" i="1"/>
  <c r="V57" i="1"/>
  <c r="V56" i="1"/>
  <c r="V55" i="1"/>
  <c r="V54" i="1"/>
  <c r="V52" i="1"/>
  <c r="V51" i="1"/>
  <c r="V50" i="1"/>
  <c r="V49" i="1"/>
  <c r="V47" i="1"/>
  <c r="V46" i="1"/>
  <c r="V45" i="1"/>
  <c r="V44" i="1"/>
  <c r="V42" i="1"/>
  <c r="V41" i="1"/>
  <c r="V40" i="1"/>
  <c r="V39" i="1"/>
  <c r="V37" i="1"/>
  <c r="V36" i="1"/>
  <c r="V35" i="1"/>
  <c r="V34" i="1"/>
  <c r="V32" i="1"/>
  <c r="V31" i="1"/>
  <c r="V30" i="1"/>
  <c r="V29" i="1"/>
  <c r="V22" i="1"/>
  <c r="V21" i="1"/>
  <c r="V20" i="1"/>
  <c r="V19" i="1"/>
  <c r="V17" i="1"/>
  <c r="V16" i="1"/>
  <c r="V15" i="1"/>
  <c r="V14" i="1"/>
  <c r="V12" i="1"/>
  <c r="V11" i="1"/>
  <c r="V10" i="1"/>
  <c r="V9" i="1"/>
  <c r="V7" i="1"/>
  <c r="V6" i="1"/>
  <c r="V5" i="1"/>
  <c r="V4" i="1"/>
  <c r="S67" i="1"/>
  <c r="S66" i="1"/>
  <c r="S65" i="1"/>
  <c r="S64" i="1"/>
  <c r="S62" i="1"/>
  <c r="S61" i="1"/>
  <c r="S60" i="1"/>
  <c r="S59" i="1"/>
  <c r="S57" i="1"/>
  <c r="S56" i="1"/>
  <c r="S55" i="1"/>
  <c r="S54" i="1"/>
  <c r="S52" i="1"/>
  <c r="S51" i="1"/>
  <c r="S50" i="1"/>
  <c r="S49" i="1"/>
  <c r="S47" i="1"/>
  <c r="S46" i="1"/>
  <c r="S45" i="1"/>
  <c r="S44" i="1"/>
  <c r="S42" i="1"/>
  <c r="S41" i="1"/>
  <c r="S40" i="1"/>
  <c r="S39" i="1"/>
  <c r="S37" i="1"/>
  <c r="S36" i="1"/>
  <c r="S35" i="1"/>
  <c r="S34" i="1"/>
  <c r="S32" i="1"/>
  <c r="S31" i="1"/>
  <c r="S30" i="1"/>
  <c r="S29" i="1"/>
  <c r="S22" i="1"/>
  <c r="S21" i="1"/>
  <c r="S20" i="1"/>
  <c r="S19" i="1"/>
  <c r="S17" i="1"/>
  <c r="S16" i="1"/>
  <c r="S15" i="1"/>
  <c r="S14" i="1"/>
  <c r="S12" i="1"/>
  <c r="S11" i="1"/>
  <c r="S10" i="1"/>
  <c r="S9" i="1"/>
  <c r="S7" i="1"/>
  <c r="S6" i="1"/>
  <c r="S5" i="1"/>
  <c r="S4" i="1"/>
  <c r="P67" i="1"/>
  <c r="P66" i="1"/>
  <c r="P65" i="1"/>
  <c r="P64" i="1"/>
  <c r="P62" i="1"/>
  <c r="P61" i="1"/>
  <c r="P60" i="1"/>
  <c r="P59" i="1"/>
  <c r="P57" i="1"/>
  <c r="P56" i="1"/>
  <c r="P55" i="1"/>
  <c r="P54" i="1"/>
  <c r="P52" i="1"/>
  <c r="P51" i="1"/>
  <c r="P50" i="1"/>
  <c r="P49" i="1"/>
  <c r="P47" i="1"/>
  <c r="P46" i="1"/>
  <c r="P45" i="1"/>
  <c r="P44" i="1"/>
  <c r="P42" i="1"/>
  <c r="P41" i="1"/>
  <c r="P40" i="1"/>
  <c r="P39" i="1"/>
  <c r="P37" i="1"/>
  <c r="P36" i="1"/>
  <c r="P35" i="1"/>
  <c r="P34" i="1"/>
  <c r="P32" i="1"/>
  <c r="P31" i="1"/>
  <c r="P30" i="1"/>
  <c r="P29" i="1"/>
  <c r="P22" i="1"/>
  <c r="P21" i="1"/>
  <c r="P20" i="1"/>
  <c r="P19" i="1"/>
  <c r="P17" i="1"/>
  <c r="P16" i="1"/>
  <c r="P15" i="1"/>
  <c r="P14" i="1"/>
  <c r="P12" i="1"/>
  <c r="P11" i="1"/>
  <c r="P10" i="1"/>
  <c r="P9" i="1"/>
  <c r="P7" i="1"/>
  <c r="P6" i="1"/>
  <c r="P5" i="1"/>
  <c r="P4" i="1"/>
  <c r="M67" i="1"/>
  <c r="M66" i="1"/>
  <c r="M65" i="1"/>
  <c r="M64" i="1"/>
  <c r="M62" i="1"/>
  <c r="M61" i="1"/>
  <c r="M60" i="1"/>
  <c r="M59" i="1"/>
  <c r="M57" i="1"/>
  <c r="M56" i="1"/>
  <c r="M55" i="1"/>
  <c r="M54" i="1"/>
  <c r="M52" i="1"/>
  <c r="M51" i="1"/>
  <c r="M50" i="1"/>
  <c r="M49" i="1"/>
  <c r="M47" i="1"/>
  <c r="M46" i="1"/>
  <c r="M45" i="1"/>
  <c r="M44" i="1"/>
  <c r="M42" i="1"/>
  <c r="M41" i="1"/>
  <c r="M40" i="1"/>
  <c r="M39" i="1"/>
  <c r="M37" i="1"/>
  <c r="M36" i="1"/>
  <c r="M35" i="1"/>
  <c r="M34" i="1"/>
  <c r="M32" i="1"/>
  <c r="M31" i="1"/>
  <c r="M30" i="1"/>
  <c r="M29" i="1"/>
  <c r="M22" i="1"/>
  <c r="M21" i="1"/>
  <c r="M20" i="1"/>
  <c r="M19" i="1"/>
  <c r="M17" i="1"/>
  <c r="M16" i="1"/>
  <c r="M15" i="1"/>
  <c r="M14" i="1"/>
  <c r="M12" i="1"/>
  <c r="M11" i="1"/>
  <c r="M10" i="1"/>
  <c r="M9" i="1"/>
  <c r="M7" i="1"/>
  <c r="M6" i="1"/>
  <c r="M5" i="1"/>
  <c r="M4" i="1"/>
  <c r="J67" i="1"/>
  <c r="J66" i="1"/>
  <c r="J65" i="1"/>
  <c r="J64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2" i="1"/>
  <c r="J41" i="1"/>
  <c r="J40" i="1"/>
  <c r="J39" i="1"/>
  <c r="J37" i="1"/>
  <c r="J36" i="1"/>
  <c r="J35" i="1"/>
  <c r="J34" i="1"/>
  <c r="J32" i="1"/>
  <c r="J31" i="1"/>
  <c r="J30" i="1"/>
  <c r="J29" i="1"/>
  <c r="J22" i="1"/>
  <c r="J21" i="1"/>
  <c r="J20" i="1"/>
  <c r="J19" i="1"/>
  <c r="J17" i="1"/>
  <c r="J16" i="1"/>
  <c r="J15" i="1"/>
  <c r="J14" i="1"/>
  <c r="J12" i="1"/>
  <c r="J11" i="1"/>
  <c r="J10" i="1"/>
  <c r="J9" i="1"/>
  <c r="J7" i="1"/>
  <c r="J6" i="1"/>
  <c r="J5" i="1"/>
  <c r="J4" i="1"/>
  <c r="G67" i="1"/>
  <c r="G66" i="1"/>
  <c r="G65" i="1"/>
  <c r="G64" i="1"/>
  <c r="G62" i="1"/>
  <c r="G61" i="1"/>
  <c r="G60" i="1"/>
  <c r="G59" i="1"/>
  <c r="G57" i="1"/>
  <c r="G56" i="1"/>
  <c r="G55" i="1"/>
  <c r="G54" i="1"/>
  <c r="G52" i="1"/>
  <c r="G51" i="1"/>
  <c r="G50" i="1"/>
  <c r="G49" i="1"/>
  <c r="G47" i="1"/>
  <c r="G46" i="1"/>
  <c r="G45" i="1"/>
  <c r="G44" i="1"/>
  <c r="G42" i="1"/>
  <c r="G41" i="1"/>
  <c r="G40" i="1"/>
  <c r="G39" i="1"/>
  <c r="G37" i="1"/>
  <c r="G36" i="1"/>
  <c r="G35" i="1"/>
  <c r="G34" i="1"/>
  <c r="G32" i="1"/>
  <c r="G31" i="1"/>
  <c r="G30" i="1"/>
  <c r="G29" i="1"/>
  <c r="G22" i="1"/>
  <c r="G21" i="1"/>
  <c r="G20" i="1"/>
  <c r="G19" i="1"/>
  <c r="G17" i="1"/>
  <c r="G16" i="1"/>
  <c r="G15" i="1"/>
  <c r="G14" i="1"/>
  <c r="G12" i="1"/>
  <c r="G11" i="1"/>
  <c r="G10" i="1"/>
  <c r="G9" i="1"/>
  <c r="G7" i="1"/>
  <c r="G6" i="1"/>
  <c r="G5" i="1"/>
  <c r="G4" i="1"/>
  <c r="F32" i="1"/>
  <c r="D67" i="1" l="1"/>
  <c r="D66" i="1"/>
  <c r="D65" i="1"/>
  <c r="D64" i="1"/>
  <c r="D62" i="1"/>
  <c r="D61" i="1"/>
  <c r="D60" i="1"/>
  <c r="D59" i="1"/>
  <c r="D57" i="1"/>
  <c r="D56" i="1"/>
  <c r="D55" i="1"/>
  <c r="D54" i="1"/>
  <c r="D52" i="1"/>
  <c r="D51" i="1"/>
  <c r="D50" i="1"/>
  <c r="D49" i="1"/>
  <c r="D47" i="1"/>
  <c r="D46" i="1"/>
  <c r="D45" i="1"/>
  <c r="D44" i="1"/>
  <c r="D42" i="1"/>
  <c r="D41" i="1"/>
  <c r="D40" i="1"/>
  <c r="D39" i="1"/>
  <c r="D37" i="1"/>
  <c r="D36" i="1"/>
  <c r="D35" i="1"/>
  <c r="D34" i="1"/>
  <c r="D31" i="1"/>
  <c r="AE31" i="1" s="1"/>
  <c r="D30" i="1"/>
  <c r="D29" i="1"/>
  <c r="D22" i="1"/>
  <c r="D21" i="1"/>
  <c r="D20" i="1"/>
  <c r="D19" i="1"/>
  <c r="AE19" i="1" s="1"/>
  <c r="D17" i="1"/>
  <c r="D16" i="1"/>
  <c r="AE16" i="1" s="1"/>
  <c r="D15" i="1"/>
  <c r="D14" i="1"/>
  <c r="AE14" i="1" s="1"/>
  <c r="D12" i="1"/>
  <c r="D11" i="1"/>
  <c r="AE11" i="1" s="1"/>
  <c r="D10" i="1"/>
  <c r="D9" i="1"/>
  <c r="D7" i="1"/>
  <c r="D6" i="1"/>
  <c r="D5" i="1"/>
  <c r="AE5" i="1"/>
  <c r="D4" i="1"/>
  <c r="AE67" i="1"/>
  <c r="AE66" i="1"/>
  <c r="AE65" i="1"/>
  <c r="AE64" i="1"/>
  <c r="AE62" i="1"/>
  <c r="AE61" i="1"/>
  <c r="AE60" i="1"/>
  <c r="AE59" i="1"/>
  <c r="AE57" i="1"/>
  <c r="AE56" i="1"/>
  <c r="AE55" i="1"/>
  <c r="AE54" i="1"/>
  <c r="AE52" i="1"/>
  <c r="AE51" i="1"/>
  <c r="AE50" i="1"/>
  <c r="AE49" i="1"/>
  <c r="AE47" i="1"/>
  <c r="AE46" i="1"/>
  <c r="AE45" i="1"/>
  <c r="AE44" i="1"/>
  <c r="AE42" i="1"/>
  <c r="AE41" i="1"/>
  <c r="AE40" i="1"/>
  <c r="AE39" i="1"/>
  <c r="AE37" i="1"/>
  <c r="AE36" i="1"/>
  <c r="AE35" i="1"/>
  <c r="AE34" i="1"/>
  <c r="AE30" i="1"/>
  <c r="AE29" i="1"/>
  <c r="AE22" i="1"/>
  <c r="AE21" i="1"/>
  <c r="AE20" i="1"/>
  <c r="AE17" i="1"/>
  <c r="AE15" i="1"/>
  <c r="AE12" i="1"/>
  <c r="AE10" i="1"/>
  <c r="AE9" i="1"/>
  <c r="AE7" i="1"/>
  <c r="AE6" i="1"/>
  <c r="AE4" i="1"/>
  <c r="Z67" i="1"/>
  <c r="W67" i="1"/>
  <c r="T67" i="1"/>
  <c r="Q67" i="1"/>
  <c r="N67" i="1"/>
  <c r="K67" i="1"/>
  <c r="H67" i="1"/>
  <c r="E67" i="1"/>
  <c r="B67" i="1"/>
  <c r="Z62" i="1"/>
  <c r="W62" i="1"/>
  <c r="T62" i="1"/>
  <c r="Q62" i="1"/>
  <c r="N62" i="1"/>
  <c r="K62" i="1"/>
  <c r="H62" i="1"/>
  <c r="E62" i="1"/>
  <c r="B62" i="1"/>
  <c r="W57" i="1"/>
  <c r="T57" i="1"/>
  <c r="Q57" i="1"/>
  <c r="N57" i="1"/>
  <c r="K57" i="1"/>
  <c r="H57" i="1"/>
  <c r="E57" i="1"/>
  <c r="B57" i="1"/>
  <c r="Z54" i="1"/>
  <c r="Z57" i="1" s="1"/>
  <c r="W52" i="1"/>
  <c r="T52" i="1"/>
  <c r="Q52" i="1"/>
  <c r="N52" i="1"/>
  <c r="K52" i="1"/>
  <c r="H52" i="1"/>
  <c r="E52" i="1"/>
  <c r="Z49" i="1"/>
  <c r="B49" i="1"/>
  <c r="B52" i="1" s="1"/>
  <c r="Z47" i="1"/>
  <c r="W47" i="1"/>
  <c r="T47" i="1"/>
  <c r="Q47" i="1"/>
  <c r="N47" i="1"/>
  <c r="K47" i="1"/>
  <c r="H47" i="1"/>
  <c r="E47" i="1"/>
  <c r="B47" i="1"/>
  <c r="W42" i="1"/>
  <c r="T42" i="1"/>
  <c r="Q42" i="1"/>
  <c r="N42" i="1"/>
  <c r="K42" i="1"/>
  <c r="H42" i="1"/>
  <c r="E42" i="1"/>
  <c r="B42" i="1"/>
  <c r="Z39" i="1"/>
  <c r="Z37" i="1"/>
  <c r="W37" i="1"/>
  <c r="T37" i="1"/>
  <c r="Q37" i="1"/>
  <c r="N37" i="1"/>
  <c r="K37" i="1"/>
  <c r="H37" i="1"/>
  <c r="E37" i="1"/>
  <c r="B37" i="1"/>
  <c r="Z32" i="1"/>
  <c r="W32" i="1"/>
  <c r="T32" i="1"/>
  <c r="Q32" i="1"/>
  <c r="N32" i="1"/>
  <c r="K32" i="1"/>
  <c r="H32" i="1"/>
  <c r="E32" i="1"/>
  <c r="B32" i="1"/>
  <c r="D32" i="1" s="1"/>
  <c r="Z27" i="1"/>
  <c r="W27" i="1"/>
  <c r="T27" i="1"/>
  <c r="Q27" i="1"/>
  <c r="N27" i="1"/>
  <c r="K27" i="1"/>
  <c r="H27" i="1"/>
  <c r="E27" i="1"/>
  <c r="B27" i="1"/>
  <c r="W22" i="1"/>
  <c r="T22" i="1"/>
  <c r="Q22" i="1"/>
  <c r="N22" i="1"/>
  <c r="K22" i="1"/>
  <c r="H22" i="1"/>
  <c r="E22" i="1"/>
  <c r="B22" i="1"/>
  <c r="Z21" i="1"/>
  <c r="Z22" i="1" s="1"/>
  <c r="Z19" i="1"/>
  <c r="Z17" i="1"/>
  <c r="W17" i="1"/>
  <c r="T17" i="1"/>
  <c r="Q17" i="1"/>
  <c r="N17" i="1"/>
  <c r="K17" i="1"/>
  <c r="H17" i="1"/>
  <c r="E17" i="1"/>
  <c r="B14" i="1"/>
  <c r="W12" i="1"/>
  <c r="T12" i="1"/>
  <c r="Q12" i="1"/>
  <c r="N12" i="1"/>
  <c r="K12" i="1"/>
  <c r="H12" i="1"/>
  <c r="E12" i="1"/>
  <c r="B12" i="1"/>
  <c r="Z9" i="1"/>
  <c r="Z12" i="1" s="1"/>
  <c r="W7" i="1"/>
  <c r="T7" i="1"/>
  <c r="K7" i="1"/>
  <c r="H7" i="1"/>
  <c r="E7" i="1"/>
  <c r="B7" i="1"/>
  <c r="Z6" i="1"/>
  <c r="Z5" i="1"/>
  <c r="Z4" i="1"/>
  <c r="Q4" i="1"/>
  <c r="Q7" i="1" s="1"/>
  <c r="N4" i="1"/>
  <c r="N7" i="1" s="1"/>
  <c r="B4" i="1"/>
  <c r="AE32" i="1" l="1"/>
  <c r="Z42" i="1"/>
  <c r="Z7" i="1"/>
  <c r="B17" i="1"/>
  <c r="Z52" i="1"/>
</calcChain>
</file>

<file path=xl/sharedStrings.xml><?xml version="1.0" encoding="utf-8"?>
<sst xmlns="http://schemas.openxmlformats.org/spreadsheetml/2006/main" count="77" uniqueCount="30">
  <si>
    <t>Kirjat</t>
  </si>
  <si>
    <t>Nuotit ja partituurit</t>
  </si>
  <si>
    <t>Musiikki-äänitteet</t>
  </si>
  <si>
    <t>Muut äänitteet</t>
  </si>
  <si>
    <t>Videot</t>
  </si>
  <si>
    <t>Cd-rom-levyt</t>
  </si>
  <si>
    <t>Digitaaliset pelit</t>
  </si>
  <si>
    <t>Dvd- ja blu-ray-levyt</t>
  </si>
  <si>
    <t>Muut aineistot</t>
  </si>
  <si>
    <t>Yhteensä</t>
  </si>
  <si>
    <t>Pääkirjasto</t>
  </si>
  <si>
    <t>aikuisten osasto + C</t>
  </si>
  <si>
    <t>musiikkiosasto</t>
  </si>
  <si>
    <t>lasten- ja nuortenos.</t>
  </si>
  <si>
    <t>Joutseno</t>
  </si>
  <si>
    <t>aikuisten osasto</t>
  </si>
  <si>
    <t>musiikkios.</t>
  </si>
  <si>
    <t>Korvenkylä</t>
  </si>
  <si>
    <t>Lauritsala</t>
  </si>
  <si>
    <t>Mustola</t>
  </si>
  <si>
    <t>Nuijamaa</t>
  </si>
  <si>
    <t>Pontus</t>
  </si>
  <si>
    <t>Pulp</t>
  </si>
  <si>
    <t>Sammonlahti</t>
  </si>
  <si>
    <t>Voisalmi</t>
  </si>
  <si>
    <t>Ylämaa</t>
  </si>
  <si>
    <t>Kirjastoauto</t>
  </si>
  <si>
    <t>Kotipalvelu</t>
  </si>
  <si>
    <t>Lainat osastoittain</t>
  </si>
  <si>
    <t>muutos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</si>
</sst>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0" fillId="0" borderId="20" xfId="0" applyBorder="1"/>
    <xf numFmtId="0" fontId="1" fillId="2" borderId="2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1" fillId="0" borderId="0" xfId="0" applyFont="1"/>
    <xf numFmtId="0" fontId="9" fillId="0" borderId="29" xfId="0" applyFont="1" applyFill="1" applyBorder="1" applyProtection="1"/>
    <xf numFmtId="0" fontId="0" fillId="2" borderId="30" xfId="0" applyFill="1" applyBorder="1" applyAlignment="1" applyProtection="1">
      <alignment horizontal="right"/>
    </xf>
    <xf numFmtId="0" fontId="5" fillId="0" borderId="29" xfId="0" quotePrefix="1" applyFont="1" applyFill="1" applyBorder="1" applyAlignment="1" applyProtection="1">
      <alignment horizontal="right"/>
    </xf>
    <xf numFmtId="0" fontId="5" fillId="2" borderId="31" xfId="0" quotePrefix="1" applyFont="1" applyFill="1" applyBorder="1" applyAlignment="1" applyProtection="1">
      <alignment horizontal="right"/>
    </xf>
    <xf numFmtId="0" fontId="6" fillId="0" borderId="32" xfId="0" quotePrefix="1" applyFont="1" applyFill="1" applyBorder="1" applyAlignment="1" applyProtection="1">
      <alignment horizontal="left"/>
    </xf>
    <xf numFmtId="0" fontId="3" fillId="0" borderId="32" xfId="0" applyFont="1" applyFill="1" applyBorder="1" applyProtection="1"/>
    <xf numFmtId="0" fontId="6" fillId="0" borderId="32" xfId="0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164" fontId="7" fillId="0" borderId="15" xfId="0" applyNumberFormat="1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10" fillId="0" borderId="0" xfId="0" applyFont="1" applyBorder="1"/>
    <xf numFmtId="0" fontId="10" fillId="3" borderId="27" xfId="0" applyFont="1" applyFill="1" applyBorder="1" applyAlignment="1">
      <alignment horizontal="right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4" fontId="10" fillId="3" borderId="33" xfId="0" applyNumberFormat="1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0" fillId="2" borderId="41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0" fontId="5" fillId="3" borderId="29" xfId="0" quotePrefix="1" applyFont="1" applyFill="1" applyBorder="1" applyAlignment="1" applyProtection="1">
      <alignment horizontal="right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164" fontId="0" fillId="3" borderId="6" xfId="0" applyNumberFormat="1" applyFill="1" applyBorder="1" applyAlignment="1" applyProtection="1">
      <alignment horizontal="center"/>
    </xf>
    <xf numFmtId="0" fontId="5" fillId="3" borderId="31" xfId="0" quotePrefix="1" applyFont="1" applyFill="1" applyBorder="1" applyAlignment="1" applyProtection="1">
      <alignment horizontal="right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0" fontId="8" fillId="3" borderId="28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0.44140625" customWidth="1"/>
    <col min="2" max="3" width="9.88671875" bestFit="1" customWidth="1"/>
    <col min="4" max="4" width="10.44140625" bestFit="1" customWidth="1"/>
    <col min="5" max="5" width="10.33203125" customWidth="1"/>
    <col min="6" max="13" width="9.33203125" bestFit="1" customWidth="1"/>
    <col min="14" max="14" width="7" customWidth="1"/>
    <col min="15" max="15" width="6.44140625" customWidth="1"/>
    <col min="16" max="16" width="9.33203125" bestFit="1" customWidth="1"/>
    <col min="17" max="17" width="7.109375" customWidth="1"/>
    <col min="18" max="18" width="6.5546875" customWidth="1"/>
    <col min="19" max="22" width="9.33203125" bestFit="1" customWidth="1"/>
    <col min="23" max="23" width="9.88671875" bestFit="1" customWidth="1"/>
    <col min="24" max="28" width="9.33203125" bestFit="1" customWidth="1"/>
    <col min="29" max="30" width="9.88671875" bestFit="1" customWidth="1"/>
    <col min="31" max="31" width="9.33203125" bestFit="1" customWidth="1"/>
  </cols>
  <sheetData>
    <row r="1" spans="1:31" ht="47.4" thickBot="1" x14ac:dyDescent="0.4">
      <c r="A1" s="66" t="s">
        <v>28</v>
      </c>
      <c r="B1" s="84" t="s">
        <v>0</v>
      </c>
      <c r="C1" s="85"/>
      <c r="D1" s="86"/>
      <c r="E1" s="84" t="s">
        <v>1</v>
      </c>
      <c r="F1" s="85"/>
      <c r="G1" s="86"/>
      <c r="H1" s="84" t="s">
        <v>2</v>
      </c>
      <c r="I1" s="85"/>
      <c r="J1" s="86"/>
      <c r="K1" s="84" t="s">
        <v>3</v>
      </c>
      <c r="L1" s="85"/>
      <c r="M1" s="86"/>
      <c r="N1" s="84" t="s">
        <v>4</v>
      </c>
      <c r="O1" s="85"/>
      <c r="P1" s="86"/>
      <c r="Q1" s="84" t="s">
        <v>5</v>
      </c>
      <c r="R1" s="85"/>
      <c r="S1" s="86"/>
      <c r="T1" s="84" t="s">
        <v>6</v>
      </c>
      <c r="U1" s="85"/>
      <c r="V1" s="86"/>
      <c r="W1" s="84" t="s">
        <v>7</v>
      </c>
      <c r="X1" s="85"/>
      <c r="Y1" s="86"/>
      <c r="Z1" s="84" t="s">
        <v>8</v>
      </c>
      <c r="AA1" s="85"/>
      <c r="AB1" s="86"/>
      <c r="AC1" s="84" t="s">
        <v>9</v>
      </c>
      <c r="AD1" s="85"/>
      <c r="AE1" s="86"/>
    </row>
    <row r="2" spans="1:31" ht="27" customHeight="1" thickBot="1" x14ac:dyDescent="0.35">
      <c r="A2" s="18"/>
      <c r="B2" s="32">
        <v>2017</v>
      </c>
      <c r="C2" s="1">
        <v>2018</v>
      </c>
      <c r="D2" s="33" t="s">
        <v>29</v>
      </c>
      <c r="E2" s="32">
        <v>2017</v>
      </c>
      <c r="F2" s="1">
        <v>2018</v>
      </c>
      <c r="G2" s="33" t="s">
        <v>29</v>
      </c>
      <c r="H2" s="32">
        <v>2017</v>
      </c>
      <c r="I2" s="1">
        <v>2018</v>
      </c>
      <c r="J2" s="33" t="s">
        <v>29</v>
      </c>
      <c r="K2" s="32">
        <v>2017</v>
      </c>
      <c r="L2" s="1">
        <v>2018</v>
      </c>
      <c r="M2" s="33" t="s">
        <v>29</v>
      </c>
      <c r="N2" s="32">
        <v>2017</v>
      </c>
      <c r="O2" s="1">
        <v>2018</v>
      </c>
      <c r="P2" s="33" t="s">
        <v>29</v>
      </c>
      <c r="Q2" s="32">
        <v>2017</v>
      </c>
      <c r="R2" s="1">
        <v>2018</v>
      </c>
      <c r="S2" s="33" t="s">
        <v>29</v>
      </c>
      <c r="T2" s="32">
        <v>2017</v>
      </c>
      <c r="U2" s="1">
        <v>2018</v>
      </c>
      <c r="V2" s="33" t="s">
        <v>29</v>
      </c>
      <c r="W2" s="32">
        <v>2017</v>
      </c>
      <c r="X2" s="1">
        <v>2018</v>
      </c>
      <c r="Y2" s="33" t="s">
        <v>29</v>
      </c>
      <c r="Z2" s="32">
        <v>2017</v>
      </c>
      <c r="AA2" s="1">
        <v>2018</v>
      </c>
      <c r="AB2" s="33" t="s">
        <v>29</v>
      </c>
      <c r="AC2" s="32">
        <v>2017</v>
      </c>
      <c r="AD2" s="1">
        <v>2018</v>
      </c>
      <c r="AE2" s="33" t="s">
        <v>29</v>
      </c>
    </row>
    <row r="3" spans="1:31" ht="16.2" thickBot="1" x14ac:dyDescent="0.35">
      <c r="A3" s="25" t="s">
        <v>10</v>
      </c>
      <c r="B3" s="34"/>
      <c r="C3" s="2"/>
      <c r="D3" s="35"/>
      <c r="E3" s="47"/>
      <c r="F3" s="17"/>
      <c r="G3" s="48"/>
      <c r="H3" s="55"/>
      <c r="I3" s="17"/>
      <c r="J3" s="48"/>
      <c r="K3" s="55"/>
      <c r="L3" s="17"/>
      <c r="M3" s="48"/>
      <c r="N3" s="55"/>
      <c r="O3" s="17"/>
      <c r="P3" s="48"/>
      <c r="Q3" s="55"/>
      <c r="R3" s="17"/>
      <c r="S3" s="48"/>
      <c r="T3" s="55"/>
      <c r="U3" s="17"/>
      <c r="V3" s="48"/>
      <c r="W3" s="55"/>
      <c r="X3" s="17"/>
      <c r="Y3" s="48"/>
      <c r="Z3" s="55"/>
      <c r="AA3" s="17"/>
      <c r="AB3" s="48"/>
      <c r="AC3" s="47"/>
      <c r="AD3" s="15"/>
      <c r="AE3" s="48"/>
    </row>
    <row r="4" spans="1:31" x14ac:dyDescent="0.3">
      <c r="A4" s="26" t="s">
        <v>11</v>
      </c>
      <c r="B4" s="36">
        <f>242212+6</f>
        <v>242218</v>
      </c>
      <c r="C4" s="3">
        <v>237801</v>
      </c>
      <c r="D4" s="37">
        <f>(C4-B4)/B4*100</f>
        <v>-1.8235638969853603</v>
      </c>
      <c r="E4" s="36">
        <v>52</v>
      </c>
      <c r="F4" s="3">
        <v>43</v>
      </c>
      <c r="G4" s="37">
        <f>(F4-E4)/E4*100</f>
        <v>-17.307692307692307</v>
      </c>
      <c r="H4" s="36">
        <v>295</v>
      </c>
      <c r="I4" s="3">
        <v>270</v>
      </c>
      <c r="J4" s="37">
        <f>(I4-H4)/H4*100</f>
        <v>-8.4745762711864394</v>
      </c>
      <c r="K4" s="36">
        <v>7562</v>
      </c>
      <c r="L4" s="3">
        <v>6313</v>
      </c>
      <c r="M4" s="37">
        <f>(L4-K4)/K4*100</f>
        <v>-16.516794498809841</v>
      </c>
      <c r="N4" s="36">
        <f>9+1</f>
        <v>10</v>
      </c>
      <c r="O4" s="3">
        <v>26</v>
      </c>
      <c r="P4" s="37">
        <f>(O4-N4)/N4*100</f>
        <v>160</v>
      </c>
      <c r="Q4" s="36">
        <f>53</f>
        <v>53</v>
      </c>
      <c r="R4" s="3">
        <v>86</v>
      </c>
      <c r="S4" s="37">
        <f>(R4-Q4)/Q4*100</f>
        <v>62.264150943396224</v>
      </c>
      <c r="T4" s="36">
        <v>506</v>
      </c>
      <c r="U4" s="3">
        <v>698</v>
      </c>
      <c r="V4" s="37">
        <f>(U4-T4)/T4*100</f>
        <v>37.944664031620547</v>
      </c>
      <c r="W4" s="36">
        <v>32303</v>
      </c>
      <c r="X4" s="3">
        <v>25457</v>
      </c>
      <c r="Y4" s="37">
        <f>(X4-W4)/W4*100</f>
        <v>-21.193078042287095</v>
      </c>
      <c r="Z4" s="36">
        <f>4487+950+12837+1</f>
        <v>18275</v>
      </c>
      <c r="AA4" s="10">
        <v>18990</v>
      </c>
      <c r="AB4" s="37">
        <f>(AA4-Z4)/Z4*100</f>
        <v>3.9124487004103967</v>
      </c>
      <c r="AC4" s="67">
        <f>B4+E4+H4+K4+N4+Q4+T4+W4+Z4</f>
        <v>301274</v>
      </c>
      <c r="AD4" s="68">
        <f>C4+F4+I4+L4+O4+R4+U4+X4+AA4</f>
        <v>289684</v>
      </c>
      <c r="AE4" s="37">
        <f>(AD4-AC4)/AC4*100</f>
        <v>-3.8469964218618267</v>
      </c>
    </row>
    <row r="5" spans="1:31" x14ac:dyDescent="0.3">
      <c r="A5" s="27" t="s">
        <v>12</v>
      </c>
      <c r="B5" s="38">
        <v>2108</v>
      </c>
      <c r="C5" s="5">
        <v>2731</v>
      </c>
      <c r="D5" s="39">
        <f>(C5-B5)/B5*100</f>
        <v>29.554079696394687</v>
      </c>
      <c r="E5" s="38">
        <v>8185</v>
      </c>
      <c r="F5" s="5">
        <v>8471</v>
      </c>
      <c r="G5" s="39">
        <f>(F5-E5)/E5*100</f>
        <v>3.4941967012828345</v>
      </c>
      <c r="H5" s="38">
        <v>21353</v>
      </c>
      <c r="I5" s="5">
        <v>19574</v>
      </c>
      <c r="J5" s="39">
        <f>(I5-H5)/H5*100</f>
        <v>-8.3313820072121008</v>
      </c>
      <c r="K5" s="38">
        <v>16</v>
      </c>
      <c r="L5" s="5">
        <v>6</v>
      </c>
      <c r="M5" s="39">
        <f>(L5-K5)/K5*100</f>
        <v>-62.5</v>
      </c>
      <c r="N5" s="38">
        <v>4</v>
      </c>
      <c r="O5" s="5"/>
      <c r="P5" s="39">
        <f>(O5-N5)/N5*100</f>
        <v>-100</v>
      </c>
      <c r="Q5" s="38"/>
      <c r="R5" s="5"/>
      <c r="S5" s="39" t="e">
        <f>(R5-Q5)/Q5*100</f>
        <v>#DIV/0!</v>
      </c>
      <c r="T5" s="38">
        <v>15</v>
      </c>
      <c r="U5" s="5">
        <v>40</v>
      </c>
      <c r="V5" s="39">
        <f>(U5-T5)/T5*100</f>
        <v>166.66666666666669</v>
      </c>
      <c r="W5" s="38">
        <v>1826</v>
      </c>
      <c r="X5" s="5">
        <v>1631</v>
      </c>
      <c r="Y5" s="39">
        <f>(X5-W5)/W5*100</f>
        <v>-10.679079956188389</v>
      </c>
      <c r="Z5" s="38">
        <f>177+236</f>
        <v>413</v>
      </c>
      <c r="AA5" s="11">
        <v>506</v>
      </c>
      <c r="AB5" s="39">
        <f>(AA5-Z5)/Z5*100</f>
        <v>22.518159806295397</v>
      </c>
      <c r="AC5" s="58">
        <f t="shared" ref="AC5:AC7" si="0">B5+E5+H5+K5+N5+Q5+T5+W5+Z5</f>
        <v>33920</v>
      </c>
      <c r="AD5" s="4">
        <f t="shared" ref="AD5:AD7" si="1">C5+F5+I5+L5+O5+R5+U5+X5+AA5</f>
        <v>32959</v>
      </c>
      <c r="AE5" s="39">
        <f>(AD5-AC5)/AC5*100</f>
        <v>-2.8331367924528301</v>
      </c>
    </row>
    <row r="6" spans="1:31" x14ac:dyDescent="0.3">
      <c r="A6" s="28" t="s">
        <v>13</v>
      </c>
      <c r="B6" s="40">
        <v>133211</v>
      </c>
      <c r="C6" s="6">
        <v>135193</v>
      </c>
      <c r="D6" s="41">
        <f>(C6-B6)/B6*100</f>
        <v>1.4878651162441541</v>
      </c>
      <c r="E6" s="40">
        <v>1063</v>
      </c>
      <c r="F6" s="6">
        <v>1023</v>
      </c>
      <c r="G6" s="41">
        <f>(F6-E6)/E6*100</f>
        <v>-3.7629350893697082</v>
      </c>
      <c r="H6" s="40">
        <v>2582</v>
      </c>
      <c r="I6" s="6">
        <v>2074</v>
      </c>
      <c r="J6" s="41">
        <f>(I6-H6)/H6*100</f>
        <v>-19.674670797831141</v>
      </c>
      <c r="K6" s="40">
        <v>5136</v>
      </c>
      <c r="L6" s="6">
        <v>4087</v>
      </c>
      <c r="M6" s="41">
        <f>(L6-K6)/K6*100</f>
        <v>-20.424454828660433</v>
      </c>
      <c r="N6" s="40"/>
      <c r="O6" s="6">
        <v>7</v>
      </c>
      <c r="P6" s="41" t="e">
        <f>(O6-N6)/N6*100</f>
        <v>#DIV/0!</v>
      </c>
      <c r="Q6" s="40">
        <v>6</v>
      </c>
      <c r="R6" s="6">
        <v>4</v>
      </c>
      <c r="S6" s="41">
        <f>(R6-Q6)/Q6*100</f>
        <v>-33.333333333333329</v>
      </c>
      <c r="T6" s="40">
        <v>4416</v>
      </c>
      <c r="U6" s="6">
        <v>4013</v>
      </c>
      <c r="V6" s="41">
        <f>(U6-T6)/T6*100</f>
        <v>-9.1259057971014492</v>
      </c>
      <c r="W6" s="40">
        <v>32220</v>
      </c>
      <c r="X6" s="6">
        <v>22279</v>
      </c>
      <c r="Y6" s="41">
        <f>(X6-W6)/W6*100</f>
        <v>-30.853507138423343</v>
      </c>
      <c r="Z6" s="40">
        <f>2905+5329</f>
        <v>8234</v>
      </c>
      <c r="AA6" s="12">
        <v>7602</v>
      </c>
      <c r="AB6" s="41">
        <f>(AA6-Z6)/Z6*100</f>
        <v>-7.6754918630070446</v>
      </c>
      <c r="AC6" s="58">
        <f t="shared" si="0"/>
        <v>186868</v>
      </c>
      <c r="AD6" s="4">
        <f t="shared" si="1"/>
        <v>176282</v>
      </c>
      <c r="AE6" s="41">
        <f>(AD6-AC6)/AC6*100</f>
        <v>-5.6649613631012263</v>
      </c>
    </row>
    <row r="7" spans="1:31" s="24" customFormat="1" ht="15" thickBot="1" x14ac:dyDescent="0.35">
      <c r="A7" s="29"/>
      <c r="B7" s="42">
        <f>SUM(B4:B6)</f>
        <v>377537</v>
      </c>
      <c r="C7" s="7">
        <v>375725</v>
      </c>
      <c r="D7" s="43">
        <f>(C7-B7)/B7*100</f>
        <v>-0.47995295825309836</v>
      </c>
      <c r="E7" s="42">
        <f t="shared" ref="E7:Z7" si="2">SUM(E4:E6)</f>
        <v>9300</v>
      </c>
      <c r="F7" s="7">
        <v>9537</v>
      </c>
      <c r="G7" s="43">
        <f>(F7-E7)/E7*100</f>
        <v>2.5483870967741935</v>
      </c>
      <c r="H7" s="42">
        <f t="shared" si="2"/>
        <v>24230</v>
      </c>
      <c r="I7" s="7">
        <v>21918</v>
      </c>
      <c r="J7" s="43">
        <f>(I7-H7)/H7*100</f>
        <v>-9.5418902187371017</v>
      </c>
      <c r="K7" s="42">
        <f t="shared" si="2"/>
        <v>12714</v>
      </c>
      <c r="L7" s="7">
        <v>10406</v>
      </c>
      <c r="M7" s="43">
        <f>(L7-K7)/K7*100</f>
        <v>-18.153216926223063</v>
      </c>
      <c r="N7" s="42">
        <f t="shared" si="2"/>
        <v>14</v>
      </c>
      <c r="O7" s="7">
        <v>33</v>
      </c>
      <c r="P7" s="43">
        <f>(O7-N7)/N7*100</f>
        <v>135.71428571428572</v>
      </c>
      <c r="Q7" s="42">
        <f t="shared" si="2"/>
        <v>59</v>
      </c>
      <c r="R7" s="7">
        <v>90</v>
      </c>
      <c r="S7" s="43">
        <f>(R7-Q7)/Q7*100</f>
        <v>52.542372881355938</v>
      </c>
      <c r="T7" s="42">
        <f t="shared" si="2"/>
        <v>4937</v>
      </c>
      <c r="U7" s="7">
        <v>4751</v>
      </c>
      <c r="V7" s="43">
        <f>(U7-T7)/T7*100</f>
        <v>-3.7674701235568162</v>
      </c>
      <c r="W7" s="42">
        <f t="shared" si="2"/>
        <v>66349</v>
      </c>
      <c r="X7" s="7">
        <v>49367</v>
      </c>
      <c r="Y7" s="43">
        <f>(X7-W7)/W7*100</f>
        <v>-25.59495998432531</v>
      </c>
      <c r="Z7" s="42">
        <f t="shared" si="2"/>
        <v>26922</v>
      </c>
      <c r="AA7" s="13">
        <v>27098</v>
      </c>
      <c r="AB7" s="43">
        <f>(AA7-Z7)/Z7*100</f>
        <v>0.6537404353316989</v>
      </c>
      <c r="AC7" s="59">
        <f t="shared" si="0"/>
        <v>522062</v>
      </c>
      <c r="AD7" s="19">
        <f t="shared" si="1"/>
        <v>498925</v>
      </c>
      <c r="AE7" s="43">
        <f>(AD7-AC7)/AC7*100</f>
        <v>-4.4318490907210251</v>
      </c>
    </row>
    <row r="8" spans="1:31" ht="16.2" thickBot="1" x14ac:dyDescent="0.35">
      <c r="A8" s="25" t="s">
        <v>14</v>
      </c>
      <c r="B8" s="34"/>
      <c r="C8" s="2"/>
      <c r="D8" s="44"/>
      <c r="E8" s="47"/>
      <c r="F8" s="16"/>
      <c r="G8" s="49"/>
      <c r="H8" s="56"/>
      <c r="I8" s="16"/>
      <c r="J8" s="49"/>
      <c r="K8" s="56"/>
      <c r="L8" s="16"/>
      <c r="M8" s="49"/>
      <c r="N8" s="56"/>
      <c r="O8" s="16"/>
      <c r="P8" s="49"/>
      <c r="Q8" s="56"/>
      <c r="R8" s="16"/>
      <c r="S8" s="49"/>
      <c r="T8" s="56"/>
      <c r="U8" s="16"/>
      <c r="V8" s="49"/>
      <c r="W8" s="56"/>
      <c r="X8" s="16"/>
      <c r="Y8" s="49"/>
      <c r="Z8" s="56"/>
      <c r="AA8" s="16"/>
      <c r="AB8" s="49"/>
      <c r="AC8" s="56"/>
      <c r="AD8" s="16"/>
      <c r="AE8" s="49"/>
    </row>
    <row r="9" spans="1:31" ht="15" thickBot="1" x14ac:dyDescent="0.35">
      <c r="A9" s="26" t="s">
        <v>15</v>
      </c>
      <c r="B9" s="36">
        <v>48733</v>
      </c>
      <c r="C9" s="3">
        <v>48678</v>
      </c>
      <c r="D9" s="37">
        <f>(C9-B9)/B9*100</f>
        <v>-0.11285986908255187</v>
      </c>
      <c r="E9" s="36">
        <v>7</v>
      </c>
      <c r="F9" s="3">
        <v>24</v>
      </c>
      <c r="G9" s="37">
        <f>(F9-E9)/E9*100</f>
        <v>242.85714285714283</v>
      </c>
      <c r="H9" s="36">
        <v>56</v>
      </c>
      <c r="I9" s="3">
        <v>71</v>
      </c>
      <c r="J9" s="37">
        <f>(I9-H9)/H9*100</f>
        <v>26.785714285714285</v>
      </c>
      <c r="K9" s="36">
        <v>1260</v>
      </c>
      <c r="L9" s="3">
        <v>1070</v>
      </c>
      <c r="M9" s="37">
        <f>(L9-K9)/K9*100</f>
        <v>-15.079365079365079</v>
      </c>
      <c r="N9" s="36">
        <v>11</v>
      </c>
      <c r="O9" s="3">
        <v>6</v>
      </c>
      <c r="P9" s="37">
        <f>(O9-N9)/N9*100</f>
        <v>-45.454545454545453</v>
      </c>
      <c r="Q9" s="36">
        <v>3</v>
      </c>
      <c r="R9" s="3">
        <v>24</v>
      </c>
      <c r="S9" s="37">
        <f>(R9-Q9)/Q9*100</f>
        <v>700</v>
      </c>
      <c r="T9" s="36">
        <v>48</v>
      </c>
      <c r="U9" s="3">
        <v>67</v>
      </c>
      <c r="V9" s="37">
        <f>(U9-T9)/T9*100</f>
        <v>39.583333333333329</v>
      </c>
      <c r="W9" s="36">
        <v>4417</v>
      </c>
      <c r="X9" s="3">
        <v>3484</v>
      </c>
      <c r="Y9" s="37">
        <f>(X9-W9)/W9*100</f>
        <v>-21.12293411817976</v>
      </c>
      <c r="Z9" s="36">
        <f>60+3264</f>
        <v>3324</v>
      </c>
      <c r="AA9" s="10">
        <v>3098</v>
      </c>
      <c r="AB9" s="37">
        <f>(AA9-Z9)/Z9*100</f>
        <v>-6.799037304452467</v>
      </c>
      <c r="AC9" s="69">
        <f t="shared" ref="AC9:AC67" si="3">B9+E9+H9+K9+N9+Q9+T9+W9+Z9</f>
        <v>57859</v>
      </c>
      <c r="AD9" s="69">
        <f t="shared" ref="AD9:AD67" si="4">C9+F9+I9+L9+O9+R9+U9+X9+AA9</f>
        <v>56522</v>
      </c>
      <c r="AE9" s="37">
        <f>(AD9-AC9)/AC9*100</f>
        <v>-2.3107900240239201</v>
      </c>
    </row>
    <row r="10" spans="1:31" ht="15" thickBot="1" x14ac:dyDescent="0.35">
      <c r="A10" s="27" t="s">
        <v>16</v>
      </c>
      <c r="B10" s="38">
        <v>316</v>
      </c>
      <c r="C10" s="5">
        <v>399</v>
      </c>
      <c r="D10" s="39">
        <f>(C10-B10)/B10*100</f>
        <v>26.265822784810126</v>
      </c>
      <c r="E10" s="38">
        <v>804</v>
      </c>
      <c r="F10" s="5">
        <v>833</v>
      </c>
      <c r="G10" s="39">
        <f>(F10-E10)/E10*100</f>
        <v>3.6069651741293534</v>
      </c>
      <c r="H10" s="38">
        <v>2198</v>
      </c>
      <c r="I10" s="5">
        <v>1913</v>
      </c>
      <c r="J10" s="39">
        <f>(I10-H10)/H10*100</f>
        <v>-12.966333030027297</v>
      </c>
      <c r="K10" s="38"/>
      <c r="L10" s="5"/>
      <c r="M10" s="39" t="e">
        <f>(L10-K10)/K10*100</f>
        <v>#DIV/0!</v>
      </c>
      <c r="N10" s="38"/>
      <c r="O10" s="5"/>
      <c r="P10" s="39" t="e">
        <f>(O10-N10)/N10*100</f>
        <v>#DIV/0!</v>
      </c>
      <c r="Q10" s="38"/>
      <c r="R10" s="5"/>
      <c r="S10" s="39" t="e">
        <f>(R10-Q10)/Q10*100</f>
        <v>#DIV/0!</v>
      </c>
      <c r="T10" s="38"/>
      <c r="U10" s="5"/>
      <c r="V10" s="39" t="e">
        <f>(U10-T10)/T10*100</f>
        <v>#DIV/0!</v>
      </c>
      <c r="W10" s="38">
        <v>69</v>
      </c>
      <c r="X10" s="5">
        <v>72</v>
      </c>
      <c r="Y10" s="39">
        <f>(X10-W10)/W10*100</f>
        <v>4.3478260869565215</v>
      </c>
      <c r="Z10" s="38">
        <v>30</v>
      </c>
      <c r="AA10" s="11">
        <v>28</v>
      </c>
      <c r="AB10" s="39">
        <f>(AA10-Z10)/Z10*100</f>
        <v>-6.666666666666667</v>
      </c>
      <c r="AC10" s="60">
        <f t="shared" si="3"/>
        <v>3417</v>
      </c>
      <c r="AD10" s="60">
        <f t="shared" si="4"/>
        <v>3245</v>
      </c>
      <c r="AE10" s="39">
        <f>(AD10-AC10)/AC10*100</f>
        <v>-5.0336552531460343</v>
      </c>
    </row>
    <row r="11" spans="1:31" ht="15" thickBot="1" x14ac:dyDescent="0.35">
      <c r="A11" s="28" t="s">
        <v>13</v>
      </c>
      <c r="B11" s="40">
        <v>29423</v>
      </c>
      <c r="C11" s="6">
        <v>29206</v>
      </c>
      <c r="D11" s="41">
        <f>(C11-B11)/B11*100</f>
        <v>-0.7375182680216158</v>
      </c>
      <c r="E11" s="40">
        <v>33</v>
      </c>
      <c r="F11" s="6">
        <v>22</v>
      </c>
      <c r="G11" s="41">
        <f>(F11-E11)/E11*100</f>
        <v>-33.333333333333329</v>
      </c>
      <c r="H11" s="40">
        <v>613</v>
      </c>
      <c r="I11" s="6">
        <v>432</v>
      </c>
      <c r="J11" s="41">
        <f>(I11-H11)/H11*100</f>
        <v>-29.526916802610113</v>
      </c>
      <c r="K11" s="40">
        <v>1676</v>
      </c>
      <c r="L11" s="6">
        <v>1469</v>
      </c>
      <c r="M11" s="41">
        <f>(L11-K11)/K11*100</f>
        <v>-12.350835322195703</v>
      </c>
      <c r="N11" s="40">
        <v>2</v>
      </c>
      <c r="O11" s="6"/>
      <c r="P11" s="41">
        <f>(O11-N11)/N11*100</f>
        <v>-100</v>
      </c>
      <c r="Q11" s="40"/>
      <c r="R11" s="6"/>
      <c r="S11" s="41" t="e">
        <f>(R11-Q11)/Q11*100</f>
        <v>#DIV/0!</v>
      </c>
      <c r="T11" s="40">
        <v>695</v>
      </c>
      <c r="U11" s="6">
        <v>800</v>
      </c>
      <c r="V11" s="41">
        <f>(U11-T11)/T11*100</f>
        <v>15.107913669064748</v>
      </c>
      <c r="W11" s="40">
        <v>6087</v>
      </c>
      <c r="X11" s="6">
        <v>4836</v>
      </c>
      <c r="Y11" s="41">
        <f>(X11-W11)/W11*100</f>
        <v>-20.551996057171021</v>
      </c>
      <c r="Z11" s="40">
        <v>1133</v>
      </c>
      <c r="AA11" s="12">
        <v>866</v>
      </c>
      <c r="AB11" s="41">
        <f>(AA11-Z11)/Z11*100</f>
        <v>-23.565754633715798</v>
      </c>
      <c r="AC11" s="60">
        <f t="shared" si="3"/>
        <v>39662</v>
      </c>
      <c r="AD11" s="60">
        <f t="shared" si="4"/>
        <v>37631</v>
      </c>
      <c r="AE11" s="41">
        <f>(AD11-AC11)/AC11*100</f>
        <v>-5.1207705108163983</v>
      </c>
    </row>
    <row r="12" spans="1:31" s="24" customFormat="1" ht="15" thickBot="1" x14ac:dyDescent="0.35">
      <c r="A12" s="29"/>
      <c r="B12" s="42">
        <f>SUM(B9:B11)</f>
        <v>78472</v>
      </c>
      <c r="C12" s="7">
        <v>78283</v>
      </c>
      <c r="D12" s="43">
        <f>(C12-B12)/B12*100</f>
        <v>-0.24085023957589971</v>
      </c>
      <c r="E12" s="42">
        <f t="shared" ref="E12:Z12" si="5">SUM(E9:E11)</f>
        <v>844</v>
      </c>
      <c r="F12" s="7">
        <v>879</v>
      </c>
      <c r="G12" s="43">
        <f>(F12-E12)/E12*100</f>
        <v>4.1469194312796205</v>
      </c>
      <c r="H12" s="42">
        <f t="shared" si="5"/>
        <v>2867</v>
      </c>
      <c r="I12" s="7">
        <v>2416</v>
      </c>
      <c r="J12" s="43">
        <f>(I12-H12)/H12*100</f>
        <v>-15.730728985001743</v>
      </c>
      <c r="K12" s="42">
        <f t="shared" si="5"/>
        <v>2936</v>
      </c>
      <c r="L12" s="7">
        <v>2539</v>
      </c>
      <c r="M12" s="43">
        <f>(L12-K12)/K12*100</f>
        <v>-13.521798365122617</v>
      </c>
      <c r="N12" s="42">
        <f t="shared" si="5"/>
        <v>13</v>
      </c>
      <c r="O12" s="7">
        <v>6</v>
      </c>
      <c r="P12" s="43">
        <f>(O12-N12)/N12*100</f>
        <v>-53.846153846153847</v>
      </c>
      <c r="Q12" s="42">
        <f t="shared" si="5"/>
        <v>3</v>
      </c>
      <c r="R12" s="7">
        <v>24</v>
      </c>
      <c r="S12" s="43">
        <f>(R12-Q12)/Q12*100</f>
        <v>700</v>
      </c>
      <c r="T12" s="42">
        <f t="shared" si="5"/>
        <v>743</v>
      </c>
      <c r="U12" s="7">
        <v>867</v>
      </c>
      <c r="V12" s="43">
        <f>(U12-T12)/T12*100</f>
        <v>16.689098250336475</v>
      </c>
      <c r="W12" s="42">
        <f t="shared" si="5"/>
        <v>10573</v>
      </c>
      <c r="X12" s="7">
        <v>8392</v>
      </c>
      <c r="Y12" s="43">
        <f>(X12-W12)/W12*100</f>
        <v>-20.628014754563512</v>
      </c>
      <c r="Z12" s="42">
        <f t="shared" si="5"/>
        <v>4487</v>
      </c>
      <c r="AA12" s="13">
        <v>3992</v>
      </c>
      <c r="AB12" s="43">
        <f>(AA12-Z12)/Z12*100</f>
        <v>-11.031869846222421</v>
      </c>
      <c r="AC12" s="59">
        <f t="shared" si="3"/>
        <v>100938</v>
      </c>
      <c r="AD12" s="59">
        <f t="shared" si="4"/>
        <v>97398</v>
      </c>
      <c r="AE12" s="43">
        <f>(AD12-AC12)/AC12*100</f>
        <v>-3.5071033703857815</v>
      </c>
    </row>
    <row r="13" spans="1:31" ht="16.2" thickBot="1" x14ac:dyDescent="0.35">
      <c r="A13" s="25" t="s">
        <v>17</v>
      </c>
      <c r="B13" s="34"/>
      <c r="C13" s="2"/>
      <c r="D13" s="44"/>
      <c r="E13" s="47"/>
      <c r="F13" s="20"/>
      <c r="G13" s="50"/>
      <c r="H13" s="57"/>
      <c r="I13" s="21"/>
      <c r="J13" s="50"/>
      <c r="K13" s="57"/>
      <c r="L13" s="21"/>
      <c r="M13" s="50"/>
      <c r="N13" s="57"/>
      <c r="O13" s="21"/>
      <c r="P13" s="50"/>
      <c r="Q13" s="57"/>
      <c r="R13" s="21"/>
      <c r="S13" s="50"/>
      <c r="T13" s="57"/>
      <c r="U13" s="21"/>
      <c r="V13" s="50"/>
      <c r="W13" s="57"/>
      <c r="X13" s="21"/>
      <c r="Y13" s="50"/>
      <c r="Z13" s="57"/>
      <c r="AA13" s="22"/>
      <c r="AB13" s="50"/>
      <c r="AC13" s="56"/>
      <c r="AD13" s="21"/>
      <c r="AE13" s="50"/>
    </row>
    <row r="14" spans="1:31" ht="15" thickBot="1" x14ac:dyDescent="0.35">
      <c r="A14" s="26" t="s">
        <v>15</v>
      </c>
      <c r="B14" s="36">
        <f>2+10943</f>
        <v>10945</v>
      </c>
      <c r="C14" s="3">
        <v>10750</v>
      </c>
      <c r="D14" s="37">
        <f>(C14-B14)/B14*100</f>
        <v>-1.7816354499771585</v>
      </c>
      <c r="E14" s="36">
        <v>91</v>
      </c>
      <c r="F14" s="3">
        <v>62</v>
      </c>
      <c r="G14" s="37">
        <f>(F14-E14)/E14*100</f>
        <v>-31.868131868131865</v>
      </c>
      <c r="H14" s="36">
        <v>384</v>
      </c>
      <c r="I14" s="3">
        <v>338</v>
      </c>
      <c r="J14" s="37">
        <f>(I14-H14)/H14*100</f>
        <v>-11.979166666666668</v>
      </c>
      <c r="K14" s="36">
        <v>55</v>
      </c>
      <c r="L14" s="3">
        <v>59</v>
      </c>
      <c r="M14" s="37">
        <f>(L14-K14)/K14*100</f>
        <v>7.2727272727272725</v>
      </c>
      <c r="N14" s="36">
        <v>2</v>
      </c>
      <c r="O14" s="3">
        <v>1</v>
      </c>
      <c r="P14" s="37">
        <f>(O14-N14)/N14*100</f>
        <v>-50</v>
      </c>
      <c r="Q14" s="36"/>
      <c r="R14" s="3">
        <v>1</v>
      </c>
      <c r="S14" s="37" t="e">
        <f>(R14-Q14)/Q14*100</f>
        <v>#DIV/0!</v>
      </c>
      <c r="T14" s="36"/>
      <c r="U14" s="3"/>
      <c r="V14" s="37" t="e">
        <f>(U14-T14)/T14*100</f>
        <v>#DIV/0!</v>
      </c>
      <c r="W14" s="36">
        <v>447</v>
      </c>
      <c r="X14" s="3">
        <v>302</v>
      </c>
      <c r="Y14" s="37">
        <f>(X14-W14)/W14*100</f>
        <v>-32.438478747203582</v>
      </c>
      <c r="Z14" s="36">
        <v>989</v>
      </c>
      <c r="AA14" s="10">
        <v>1107</v>
      </c>
      <c r="AB14" s="37">
        <f>(AA14-Z14)/Z14*100</f>
        <v>11.931243680485339</v>
      </c>
      <c r="AC14" s="69">
        <f t="shared" si="3"/>
        <v>12913</v>
      </c>
      <c r="AD14" s="69">
        <f t="shared" si="4"/>
        <v>12620</v>
      </c>
      <c r="AE14" s="37">
        <f>(AD14-AC14)/AC14*100</f>
        <v>-2.269031208859289</v>
      </c>
    </row>
    <row r="15" spans="1:31" ht="15" thickBot="1" x14ac:dyDescent="0.35">
      <c r="A15" s="27" t="s">
        <v>16</v>
      </c>
      <c r="B15" s="38">
        <v>5</v>
      </c>
      <c r="C15" s="5">
        <v>8</v>
      </c>
      <c r="D15" s="39">
        <f>(C15-B15)/B15*100</f>
        <v>60</v>
      </c>
      <c r="E15" s="38"/>
      <c r="F15" s="5">
        <v>17</v>
      </c>
      <c r="G15" s="39" t="e">
        <f>(F15-E15)/E15*100</f>
        <v>#DIV/0!</v>
      </c>
      <c r="H15" s="38">
        <v>23</v>
      </c>
      <c r="I15" s="5">
        <v>8</v>
      </c>
      <c r="J15" s="39">
        <f>(I15-H15)/H15*100</f>
        <v>-65.217391304347828</v>
      </c>
      <c r="K15" s="38"/>
      <c r="L15" s="5"/>
      <c r="M15" s="39" t="e">
        <f>(L15-K15)/K15*100</f>
        <v>#DIV/0!</v>
      </c>
      <c r="N15" s="38"/>
      <c r="O15" s="5"/>
      <c r="P15" s="39" t="e">
        <f>(O15-N15)/N15*100</f>
        <v>#DIV/0!</v>
      </c>
      <c r="Q15" s="38"/>
      <c r="R15" s="5"/>
      <c r="S15" s="39" t="e">
        <f>(R15-Q15)/Q15*100</f>
        <v>#DIV/0!</v>
      </c>
      <c r="T15" s="38"/>
      <c r="U15" s="5"/>
      <c r="V15" s="39" t="e">
        <f>(U15-T15)/T15*100</f>
        <v>#DIV/0!</v>
      </c>
      <c r="W15" s="38">
        <v>2</v>
      </c>
      <c r="X15" s="5">
        <v>2</v>
      </c>
      <c r="Y15" s="39">
        <f>(X15-W15)/W15*100</f>
        <v>0</v>
      </c>
      <c r="Z15" s="38"/>
      <c r="AA15" s="11"/>
      <c r="AB15" s="39" t="e">
        <f>(AA15-Z15)/Z15*100</f>
        <v>#DIV/0!</v>
      </c>
      <c r="AC15" s="60">
        <f t="shared" si="3"/>
        <v>30</v>
      </c>
      <c r="AD15" s="60">
        <f t="shared" si="4"/>
        <v>35</v>
      </c>
      <c r="AE15" s="39">
        <f>(AD15-AC15)/AC15*100</f>
        <v>16.666666666666664</v>
      </c>
    </row>
    <row r="16" spans="1:31" ht="15" thickBot="1" x14ac:dyDescent="0.35">
      <c r="A16" s="28" t="s">
        <v>13</v>
      </c>
      <c r="B16" s="40">
        <v>7376</v>
      </c>
      <c r="C16" s="6">
        <v>9010</v>
      </c>
      <c r="D16" s="41">
        <f>(C16-B16)/B16*100</f>
        <v>22.152928416485899</v>
      </c>
      <c r="E16" s="40">
        <v>68</v>
      </c>
      <c r="F16" s="6">
        <v>27</v>
      </c>
      <c r="G16" s="41">
        <f>(F16-E16)/E16*100</f>
        <v>-60.294117647058819</v>
      </c>
      <c r="H16" s="40">
        <v>211</v>
      </c>
      <c r="I16" s="6">
        <v>175</v>
      </c>
      <c r="J16" s="41">
        <f>(I16-H16)/H16*100</f>
        <v>-17.061611374407583</v>
      </c>
      <c r="K16" s="40">
        <v>238</v>
      </c>
      <c r="L16" s="6">
        <v>332</v>
      </c>
      <c r="M16" s="41">
        <f>(L16-K16)/K16*100</f>
        <v>39.495798319327733</v>
      </c>
      <c r="N16" s="40"/>
      <c r="O16" s="6"/>
      <c r="P16" s="41" t="e">
        <f>(O16-N16)/N16*100</f>
        <v>#DIV/0!</v>
      </c>
      <c r="Q16" s="40"/>
      <c r="R16" s="6"/>
      <c r="S16" s="41" t="e">
        <f>(R16-Q16)/Q16*100</f>
        <v>#DIV/0!</v>
      </c>
      <c r="T16" s="40"/>
      <c r="U16" s="6"/>
      <c r="V16" s="41" t="e">
        <f>(U16-T16)/T16*100</f>
        <v>#DIV/0!</v>
      </c>
      <c r="W16" s="40">
        <v>2074</v>
      </c>
      <c r="X16" s="6">
        <v>1517</v>
      </c>
      <c r="Y16" s="41">
        <f>(X16-W16)/W16*100</f>
        <v>-26.856316297010608</v>
      </c>
      <c r="Z16" s="40">
        <v>201</v>
      </c>
      <c r="AA16" s="12">
        <v>113</v>
      </c>
      <c r="AB16" s="41">
        <f>(AA16-Z16)/Z16*100</f>
        <v>-43.781094527363187</v>
      </c>
      <c r="AC16" s="60">
        <f t="shared" si="3"/>
        <v>10168</v>
      </c>
      <c r="AD16" s="60">
        <f t="shared" si="4"/>
        <v>11174</v>
      </c>
      <c r="AE16" s="41">
        <f>(AD16-AC16)/AC16*100</f>
        <v>9.8937844217151856</v>
      </c>
    </row>
    <row r="17" spans="1:31" s="24" customFormat="1" ht="15" thickBot="1" x14ac:dyDescent="0.35">
      <c r="A17" s="30"/>
      <c r="B17" s="45">
        <f>SUM(B14:B16)</f>
        <v>18326</v>
      </c>
      <c r="C17" s="8">
        <v>19768</v>
      </c>
      <c r="D17" s="46">
        <f>(C17-B17)/B17*100</f>
        <v>7.8686019862490451</v>
      </c>
      <c r="E17" s="45">
        <f t="shared" ref="E17:Z17" si="6">SUM(E14:E16)</f>
        <v>159</v>
      </c>
      <c r="F17" s="8">
        <v>106</v>
      </c>
      <c r="G17" s="43">
        <f>(F17-E17)/E17*100</f>
        <v>-33.333333333333329</v>
      </c>
      <c r="H17" s="45">
        <f t="shared" si="6"/>
        <v>618</v>
      </c>
      <c r="I17" s="8">
        <v>521</v>
      </c>
      <c r="J17" s="43">
        <f>(I17-H17)/H17*100</f>
        <v>-15.6957928802589</v>
      </c>
      <c r="K17" s="45">
        <f t="shared" si="6"/>
        <v>293</v>
      </c>
      <c r="L17" s="8">
        <v>391</v>
      </c>
      <c r="M17" s="43">
        <f>(L17-K17)/K17*100</f>
        <v>33.44709897610921</v>
      </c>
      <c r="N17" s="45">
        <f t="shared" si="6"/>
        <v>2</v>
      </c>
      <c r="O17" s="8">
        <v>1</v>
      </c>
      <c r="P17" s="43">
        <f>(O17-N17)/N17*100</f>
        <v>-50</v>
      </c>
      <c r="Q17" s="45">
        <f t="shared" si="6"/>
        <v>0</v>
      </c>
      <c r="R17" s="8">
        <v>1</v>
      </c>
      <c r="S17" s="43" t="e">
        <f>(R17-Q17)/Q17*100</f>
        <v>#DIV/0!</v>
      </c>
      <c r="T17" s="45">
        <f t="shared" si="6"/>
        <v>0</v>
      </c>
      <c r="U17" s="8">
        <v>0</v>
      </c>
      <c r="V17" s="43" t="e">
        <f>(U17-T17)/T17*100</f>
        <v>#DIV/0!</v>
      </c>
      <c r="W17" s="45">
        <f t="shared" si="6"/>
        <v>2523</v>
      </c>
      <c r="X17" s="8">
        <v>1821</v>
      </c>
      <c r="Y17" s="43">
        <f>(X17-W17)/W17*100</f>
        <v>-27.824019024970276</v>
      </c>
      <c r="Z17" s="45">
        <f t="shared" si="6"/>
        <v>1190</v>
      </c>
      <c r="AA17" s="14">
        <v>1220</v>
      </c>
      <c r="AB17" s="43">
        <f>(AA17-Z17)/Z17*100</f>
        <v>2.5210084033613445</v>
      </c>
      <c r="AC17" s="59">
        <f t="shared" si="3"/>
        <v>23111</v>
      </c>
      <c r="AD17" s="59">
        <f t="shared" si="4"/>
        <v>23829</v>
      </c>
      <c r="AE17" s="43">
        <f>(AD17-AC17)/AC17*100</f>
        <v>3.1067457055081995</v>
      </c>
    </row>
    <row r="18" spans="1:31" ht="16.2" thickBot="1" x14ac:dyDescent="0.35">
      <c r="A18" s="25" t="s">
        <v>18</v>
      </c>
      <c r="B18" s="34"/>
      <c r="C18" s="2"/>
      <c r="D18" s="44"/>
      <c r="E18" s="47"/>
      <c r="F18" s="20"/>
      <c r="G18" s="50"/>
      <c r="H18" s="57"/>
      <c r="I18" s="21"/>
      <c r="J18" s="50"/>
      <c r="K18" s="57"/>
      <c r="L18" s="21"/>
      <c r="M18" s="50"/>
      <c r="N18" s="57"/>
      <c r="O18" s="21"/>
      <c r="P18" s="50"/>
      <c r="Q18" s="57"/>
      <c r="R18" s="21"/>
      <c r="S18" s="50"/>
      <c r="T18" s="57"/>
      <c r="U18" s="21"/>
      <c r="V18" s="50"/>
      <c r="W18" s="57"/>
      <c r="X18" s="21"/>
      <c r="Y18" s="50"/>
      <c r="Z18" s="57"/>
      <c r="AA18" s="22"/>
      <c r="AB18" s="50"/>
      <c r="AC18" s="57"/>
      <c r="AD18" s="22"/>
      <c r="AE18" s="50"/>
    </row>
    <row r="19" spans="1:31" ht="15" thickBot="1" x14ac:dyDescent="0.35">
      <c r="A19" s="26" t="s">
        <v>15</v>
      </c>
      <c r="B19" s="36">
        <v>40438</v>
      </c>
      <c r="C19" s="3">
        <v>40833</v>
      </c>
      <c r="D19" s="37">
        <f>(C19-B19)/B19*100</f>
        <v>0.97680399624115921</v>
      </c>
      <c r="E19" s="36">
        <v>358</v>
      </c>
      <c r="F19" s="3">
        <v>244</v>
      </c>
      <c r="G19" s="37">
        <f>(F19-E19)/E19*100</f>
        <v>-31.843575418994412</v>
      </c>
      <c r="H19" s="36">
        <v>1718</v>
      </c>
      <c r="I19" s="3">
        <v>1066</v>
      </c>
      <c r="J19" s="37">
        <f>(I19-H19)/H19*100</f>
        <v>-37.951105937136205</v>
      </c>
      <c r="K19" s="36">
        <v>893</v>
      </c>
      <c r="L19" s="3">
        <v>744</v>
      </c>
      <c r="M19" s="37">
        <f>(L19-K19)/K19*100</f>
        <v>-16.685330347144458</v>
      </c>
      <c r="N19" s="36">
        <v>1</v>
      </c>
      <c r="O19" s="3">
        <v>2</v>
      </c>
      <c r="P19" s="37">
        <f>(O19-N19)/N19*100</f>
        <v>100</v>
      </c>
      <c r="Q19" s="36"/>
      <c r="R19" s="3">
        <v>5</v>
      </c>
      <c r="S19" s="37" t="e">
        <f>(R19-Q19)/Q19*100</f>
        <v>#DIV/0!</v>
      </c>
      <c r="T19" s="36">
        <v>7</v>
      </c>
      <c r="U19" s="3">
        <v>8</v>
      </c>
      <c r="V19" s="37">
        <f>(U19-T19)/T19*100</f>
        <v>14.285714285714285</v>
      </c>
      <c r="W19" s="36">
        <v>1723</v>
      </c>
      <c r="X19" s="3">
        <v>1724</v>
      </c>
      <c r="Y19" s="37">
        <f>(X19-W19)/W19*100</f>
        <v>5.8038305281485777E-2</v>
      </c>
      <c r="Z19" s="36">
        <f>13+7933</f>
        <v>7946</v>
      </c>
      <c r="AA19" s="10">
        <v>7907</v>
      </c>
      <c r="AB19" s="37">
        <f>(AA19-Z19)/Z19*100</f>
        <v>-0.49081298766675058</v>
      </c>
      <c r="AC19" s="69">
        <f t="shared" si="3"/>
        <v>53084</v>
      </c>
      <c r="AD19" s="23">
        <f t="shared" si="4"/>
        <v>52533</v>
      </c>
      <c r="AE19" s="37">
        <f>(AD19-AC19)/AC19*100</f>
        <v>-1.0379775450229825</v>
      </c>
    </row>
    <row r="20" spans="1:31" ht="15" thickBot="1" x14ac:dyDescent="0.35">
      <c r="A20" s="27" t="s">
        <v>16</v>
      </c>
      <c r="B20" s="38">
        <v>48</v>
      </c>
      <c r="C20" s="5">
        <v>59</v>
      </c>
      <c r="D20" s="39">
        <f>(C20-B20)/B20*100</f>
        <v>22.916666666666664</v>
      </c>
      <c r="E20" s="38">
        <v>190</v>
      </c>
      <c r="F20" s="5">
        <v>26</v>
      </c>
      <c r="G20" s="39">
        <f>(F20-E20)/E20*100</f>
        <v>-86.31578947368422</v>
      </c>
      <c r="H20" s="38">
        <v>312</v>
      </c>
      <c r="I20" s="5">
        <v>237</v>
      </c>
      <c r="J20" s="39">
        <f>(I20-H20)/H20*100</f>
        <v>-24.03846153846154</v>
      </c>
      <c r="K20" s="38">
        <v>4</v>
      </c>
      <c r="L20" s="5">
        <v>6</v>
      </c>
      <c r="M20" s="39">
        <f>(L20-K20)/K20*100</f>
        <v>50</v>
      </c>
      <c r="N20" s="38"/>
      <c r="O20" s="5"/>
      <c r="P20" s="39" t="e">
        <f>(O20-N20)/N20*100</f>
        <v>#DIV/0!</v>
      </c>
      <c r="Q20" s="38"/>
      <c r="R20" s="5"/>
      <c r="S20" s="39" t="e">
        <f>(R20-Q20)/Q20*100</f>
        <v>#DIV/0!</v>
      </c>
      <c r="T20" s="38">
        <v>12</v>
      </c>
      <c r="U20" s="5"/>
      <c r="V20" s="39">
        <f>(U20-T20)/T20*100</f>
        <v>-100</v>
      </c>
      <c r="W20" s="38">
        <v>7</v>
      </c>
      <c r="X20" s="5">
        <v>18</v>
      </c>
      <c r="Y20" s="39">
        <f>(X20-W20)/W20*100</f>
        <v>157.14285714285714</v>
      </c>
      <c r="Z20" s="38"/>
      <c r="AA20" s="11"/>
      <c r="AB20" s="39" t="e">
        <f>(AA20-Z20)/Z20*100</f>
        <v>#DIV/0!</v>
      </c>
      <c r="AC20" s="69">
        <f t="shared" si="3"/>
        <v>573</v>
      </c>
      <c r="AD20" s="23">
        <f t="shared" si="4"/>
        <v>346</v>
      </c>
      <c r="AE20" s="39">
        <f>(AD20-AC20)/AC20*100</f>
        <v>-39.616055846422341</v>
      </c>
    </row>
    <row r="21" spans="1:31" ht="15" thickBot="1" x14ac:dyDescent="0.35">
      <c r="A21" s="28" t="s">
        <v>13</v>
      </c>
      <c r="B21" s="40">
        <v>32274</v>
      </c>
      <c r="C21" s="6">
        <v>31167</v>
      </c>
      <c r="D21" s="41">
        <f>(C21-B21)/B21*100</f>
        <v>-3.4300055772448412</v>
      </c>
      <c r="E21" s="40">
        <v>254</v>
      </c>
      <c r="F21" s="6">
        <v>101</v>
      </c>
      <c r="G21" s="41">
        <f>(F21-E21)/E21*100</f>
        <v>-60.236220472440948</v>
      </c>
      <c r="H21" s="40">
        <v>656</v>
      </c>
      <c r="I21" s="6">
        <v>620</v>
      </c>
      <c r="J21" s="41">
        <f>(I21-H21)/H21*100</f>
        <v>-5.4878048780487809</v>
      </c>
      <c r="K21" s="40">
        <v>1085</v>
      </c>
      <c r="L21" s="6">
        <v>1147</v>
      </c>
      <c r="M21" s="41">
        <f>(L21-K21)/K21*100</f>
        <v>5.7142857142857144</v>
      </c>
      <c r="N21" s="40">
        <v>1</v>
      </c>
      <c r="O21" s="6"/>
      <c r="P21" s="41">
        <f>(O21-N21)/N21*100</f>
        <v>-100</v>
      </c>
      <c r="Q21" s="40">
        <v>1</v>
      </c>
      <c r="R21" s="6"/>
      <c r="S21" s="41">
        <f>(R21-Q21)/Q21*100</f>
        <v>-100</v>
      </c>
      <c r="T21" s="40">
        <v>332</v>
      </c>
      <c r="U21" s="6">
        <v>341</v>
      </c>
      <c r="V21" s="41">
        <f>(U21-T21)/T21*100</f>
        <v>2.7108433734939759</v>
      </c>
      <c r="W21" s="40">
        <v>4601</v>
      </c>
      <c r="X21" s="6">
        <v>3056</v>
      </c>
      <c r="Y21" s="41">
        <f>(X21-W21)/W21*100</f>
        <v>-33.579656596392091</v>
      </c>
      <c r="Z21" s="40">
        <f>1109+3</f>
        <v>1112</v>
      </c>
      <c r="AA21" s="12">
        <v>990</v>
      </c>
      <c r="AB21" s="41">
        <f>(AA21-Z21)/Z21*100</f>
        <v>-10.971223021582734</v>
      </c>
      <c r="AC21" s="69">
        <f t="shared" si="3"/>
        <v>40316</v>
      </c>
      <c r="AD21" s="23">
        <f t="shared" si="4"/>
        <v>37422</v>
      </c>
      <c r="AE21" s="41">
        <f>(AD21-AC21)/AC21*100</f>
        <v>-7.1782914971723386</v>
      </c>
    </row>
    <row r="22" spans="1:31" s="24" customFormat="1" ht="15" thickBot="1" x14ac:dyDescent="0.35">
      <c r="A22" s="31"/>
      <c r="B22" s="42">
        <f>SUM(B19:B21)</f>
        <v>72760</v>
      </c>
      <c r="C22" s="7">
        <v>72059</v>
      </c>
      <c r="D22" s="43">
        <f>(C22-B22)/B22*100</f>
        <v>-0.96344145134689385</v>
      </c>
      <c r="E22" s="42">
        <f t="shared" ref="E22:Z22" si="7">SUM(E19:E21)</f>
        <v>802</v>
      </c>
      <c r="F22" s="7">
        <v>371</v>
      </c>
      <c r="G22" s="43">
        <f>(F22-E22)/E22*100</f>
        <v>-53.740648379052367</v>
      </c>
      <c r="H22" s="42">
        <f t="shared" si="7"/>
        <v>2686</v>
      </c>
      <c r="I22" s="7">
        <v>1923</v>
      </c>
      <c r="J22" s="43">
        <f>(I22-H22)/H22*100</f>
        <v>-28.406552494415489</v>
      </c>
      <c r="K22" s="42">
        <f t="shared" si="7"/>
        <v>1982</v>
      </c>
      <c r="L22" s="7">
        <v>1897</v>
      </c>
      <c r="M22" s="43">
        <f>(L22-K22)/K22*100</f>
        <v>-4.2885973763874876</v>
      </c>
      <c r="N22" s="42">
        <f t="shared" si="7"/>
        <v>2</v>
      </c>
      <c r="O22" s="7">
        <v>2</v>
      </c>
      <c r="P22" s="43">
        <f>(O22-N22)/N22*100</f>
        <v>0</v>
      </c>
      <c r="Q22" s="42">
        <f t="shared" si="7"/>
        <v>1</v>
      </c>
      <c r="R22" s="7">
        <v>5</v>
      </c>
      <c r="S22" s="43">
        <f>(R22-Q22)/Q22*100</f>
        <v>400</v>
      </c>
      <c r="T22" s="42">
        <f t="shared" si="7"/>
        <v>351</v>
      </c>
      <c r="U22" s="7">
        <v>349</v>
      </c>
      <c r="V22" s="43">
        <f>(U22-T22)/T22*100</f>
        <v>-0.56980056980056981</v>
      </c>
      <c r="W22" s="42">
        <f t="shared" si="7"/>
        <v>6331</v>
      </c>
      <c r="X22" s="7">
        <v>4798</v>
      </c>
      <c r="Y22" s="43">
        <f>(X22-W22)/W22*100</f>
        <v>-24.214184173116411</v>
      </c>
      <c r="Z22" s="42">
        <f t="shared" si="7"/>
        <v>9058</v>
      </c>
      <c r="AA22" s="13">
        <v>8897</v>
      </c>
      <c r="AB22" s="43">
        <f>(AA22-Z22)/Z22*100</f>
        <v>-1.777434312210201</v>
      </c>
      <c r="AC22" s="70">
        <f t="shared" si="3"/>
        <v>93973</v>
      </c>
      <c r="AD22" s="71">
        <f t="shared" si="4"/>
        <v>90301</v>
      </c>
      <c r="AE22" s="43">
        <f>(AD22-AC22)/AC22*100</f>
        <v>-3.9075053472806021</v>
      </c>
    </row>
    <row r="23" spans="1:31" ht="16.2" thickBot="1" x14ac:dyDescent="0.35">
      <c r="A23" s="25" t="s">
        <v>19</v>
      </c>
      <c r="B23" s="34"/>
      <c r="C23" s="2"/>
      <c r="D23" s="44"/>
      <c r="E23" s="47"/>
      <c r="F23" s="20"/>
      <c r="G23" s="50"/>
      <c r="H23" s="57"/>
      <c r="I23" s="21"/>
      <c r="J23" s="50"/>
      <c r="K23" s="57"/>
      <c r="L23" s="21"/>
      <c r="M23" s="50"/>
      <c r="N23" s="57"/>
      <c r="O23" s="21"/>
      <c r="P23" s="50"/>
      <c r="Q23" s="57"/>
      <c r="R23" s="21"/>
      <c r="S23" s="50"/>
      <c r="T23" s="57"/>
      <c r="U23" s="21"/>
      <c r="V23" s="50"/>
      <c r="W23" s="57"/>
      <c r="X23" s="21"/>
      <c r="Y23" s="50"/>
      <c r="Z23" s="57"/>
      <c r="AA23" s="21"/>
      <c r="AB23" s="50"/>
      <c r="AC23" s="57"/>
      <c r="AD23" s="22"/>
      <c r="AE23" s="50"/>
    </row>
    <row r="24" spans="1:31" ht="15" thickBot="1" x14ac:dyDescent="0.35">
      <c r="A24" s="26" t="s">
        <v>15</v>
      </c>
      <c r="B24" s="36">
        <v>953</v>
      </c>
      <c r="C24" s="3"/>
      <c r="D24" s="37"/>
      <c r="E24" s="36"/>
      <c r="F24" s="3"/>
      <c r="G24" s="51"/>
      <c r="H24" s="36"/>
      <c r="I24" s="3"/>
      <c r="J24" s="51"/>
      <c r="K24" s="36">
        <v>7</v>
      </c>
      <c r="L24" s="3"/>
      <c r="M24" s="51"/>
      <c r="N24" s="36"/>
      <c r="O24" s="3"/>
      <c r="P24" s="51"/>
      <c r="Q24" s="36"/>
      <c r="R24" s="3"/>
      <c r="S24" s="51"/>
      <c r="T24" s="36"/>
      <c r="U24" s="3"/>
      <c r="V24" s="51"/>
      <c r="W24" s="36">
        <v>11</v>
      </c>
      <c r="X24" s="3"/>
      <c r="Y24" s="51"/>
      <c r="Z24" s="36">
        <v>190</v>
      </c>
      <c r="AA24" s="10"/>
      <c r="AB24" s="51"/>
      <c r="AC24" s="69">
        <f t="shared" si="3"/>
        <v>1161</v>
      </c>
      <c r="AD24" s="69">
        <f t="shared" si="4"/>
        <v>0</v>
      </c>
      <c r="AE24" s="51"/>
    </row>
    <row r="25" spans="1:31" ht="15" thickBot="1" x14ac:dyDescent="0.35">
      <c r="A25" s="27" t="s">
        <v>16</v>
      </c>
      <c r="B25" s="38">
        <v>2</v>
      </c>
      <c r="C25" s="5"/>
      <c r="D25" s="39"/>
      <c r="E25" s="38"/>
      <c r="F25" s="5"/>
      <c r="G25" s="52"/>
      <c r="H25" s="38"/>
      <c r="I25" s="5"/>
      <c r="J25" s="52"/>
      <c r="K25" s="38"/>
      <c r="L25" s="5"/>
      <c r="M25" s="52"/>
      <c r="N25" s="38"/>
      <c r="O25" s="5"/>
      <c r="P25" s="52"/>
      <c r="Q25" s="38"/>
      <c r="R25" s="5"/>
      <c r="S25" s="52"/>
      <c r="T25" s="38"/>
      <c r="U25" s="5"/>
      <c r="V25" s="52"/>
      <c r="W25" s="38"/>
      <c r="X25" s="5"/>
      <c r="Y25" s="52"/>
      <c r="Z25" s="38"/>
      <c r="AA25" s="11"/>
      <c r="AB25" s="52"/>
      <c r="AC25" s="60">
        <f t="shared" si="3"/>
        <v>2</v>
      </c>
      <c r="AD25" s="60">
        <f t="shared" si="4"/>
        <v>0</v>
      </c>
      <c r="AE25" s="52"/>
    </row>
    <row r="26" spans="1:31" ht="15" thickBot="1" x14ac:dyDescent="0.35">
      <c r="A26" s="28" t="s">
        <v>13</v>
      </c>
      <c r="B26" s="40">
        <v>1163</v>
      </c>
      <c r="C26" s="6"/>
      <c r="D26" s="41"/>
      <c r="E26" s="40"/>
      <c r="F26" s="6"/>
      <c r="G26" s="53"/>
      <c r="H26" s="40"/>
      <c r="I26" s="6"/>
      <c r="J26" s="53"/>
      <c r="K26" s="40">
        <v>9</v>
      </c>
      <c r="L26" s="6"/>
      <c r="M26" s="53"/>
      <c r="N26" s="40"/>
      <c r="O26" s="6"/>
      <c r="P26" s="53"/>
      <c r="Q26" s="40"/>
      <c r="R26" s="6"/>
      <c r="S26" s="53"/>
      <c r="T26" s="40"/>
      <c r="U26" s="6"/>
      <c r="V26" s="53"/>
      <c r="W26" s="40">
        <v>47</v>
      </c>
      <c r="X26" s="6"/>
      <c r="Y26" s="53"/>
      <c r="Z26" s="40">
        <v>72</v>
      </c>
      <c r="AA26" s="12"/>
      <c r="AB26" s="53"/>
      <c r="AC26" s="60">
        <f t="shared" si="3"/>
        <v>1291</v>
      </c>
      <c r="AD26" s="60">
        <f t="shared" si="4"/>
        <v>0</v>
      </c>
      <c r="AE26" s="53"/>
    </row>
    <row r="27" spans="1:31" s="24" customFormat="1" ht="15" thickBot="1" x14ac:dyDescent="0.35">
      <c r="A27" s="31"/>
      <c r="B27" s="42">
        <f>SUM(B24:B26)</f>
        <v>2118</v>
      </c>
      <c r="C27" s="7"/>
      <c r="D27" s="43"/>
      <c r="E27" s="42">
        <f t="shared" ref="E27:Z27" si="8">SUM(E24:E26)</f>
        <v>0</v>
      </c>
      <c r="F27" s="7"/>
      <c r="G27" s="54"/>
      <c r="H27" s="42">
        <f t="shared" si="8"/>
        <v>0</v>
      </c>
      <c r="I27" s="7"/>
      <c r="J27" s="54"/>
      <c r="K27" s="42">
        <f t="shared" si="8"/>
        <v>16</v>
      </c>
      <c r="L27" s="7"/>
      <c r="M27" s="54"/>
      <c r="N27" s="42">
        <f t="shared" si="8"/>
        <v>0</v>
      </c>
      <c r="O27" s="7"/>
      <c r="P27" s="54"/>
      <c r="Q27" s="42">
        <f t="shared" si="8"/>
        <v>0</v>
      </c>
      <c r="R27" s="7">
        <v>0</v>
      </c>
      <c r="S27" s="54"/>
      <c r="T27" s="42">
        <f t="shared" si="8"/>
        <v>0</v>
      </c>
      <c r="U27" s="7">
        <v>0</v>
      </c>
      <c r="V27" s="54"/>
      <c r="W27" s="42">
        <f t="shared" si="8"/>
        <v>58</v>
      </c>
      <c r="X27" s="7"/>
      <c r="Y27" s="54"/>
      <c r="Z27" s="42">
        <f t="shared" si="8"/>
        <v>262</v>
      </c>
      <c r="AA27" s="13"/>
      <c r="AB27" s="54"/>
      <c r="AC27" s="59">
        <f t="shared" si="3"/>
        <v>2454</v>
      </c>
      <c r="AD27" s="59">
        <f t="shared" si="4"/>
        <v>0</v>
      </c>
      <c r="AE27" s="54"/>
    </row>
    <row r="28" spans="1:31" ht="16.2" thickBot="1" x14ac:dyDescent="0.35">
      <c r="A28" s="25" t="s">
        <v>20</v>
      </c>
      <c r="B28" s="34"/>
      <c r="C28" s="2"/>
      <c r="D28" s="44"/>
      <c r="E28" s="47"/>
      <c r="F28" s="20"/>
      <c r="G28" s="50"/>
      <c r="H28" s="57"/>
      <c r="I28" s="21"/>
      <c r="J28" s="50"/>
      <c r="K28" s="57"/>
      <c r="L28" s="21"/>
      <c r="M28" s="50"/>
      <c r="N28" s="57"/>
      <c r="O28" s="21"/>
      <c r="P28" s="50"/>
      <c r="Q28" s="57"/>
      <c r="R28" s="21"/>
      <c r="S28" s="50"/>
      <c r="T28" s="57"/>
      <c r="U28" s="21"/>
      <c r="V28" s="50"/>
      <c r="W28" s="57"/>
      <c r="X28" s="21"/>
      <c r="Y28" s="50"/>
      <c r="Z28" s="57"/>
      <c r="AA28" s="22"/>
      <c r="AB28" s="50"/>
      <c r="AC28" s="57"/>
      <c r="AD28" s="22"/>
      <c r="AE28" s="50"/>
    </row>
    <row r="29" spans="1:31" ht="15" thickBot="1" x14ac:dyDescent="0.35">
      <c r="A29" s="26" t="s">
        <v>15</v>
      </c>
      <c r="B29" s="36">
        <v>3273</v>
      </c>
      <c r="C29" s="3">
        <v>3291</v>
      </c>
      <c r="D29" s="37">
        <f>(C29-B29)/B29*100</f>
        <v>0.54995417048579287</v>
      </c>
      <c r="E29" s="36">
        <v>21</v>
      </c>
      <c r="F29" s="3">
        <v>24</v>
      </c>
      <c r="G29" s="37">
        <f>(F29-E29)/E29*100</f>
        <v>14.285714285714285</v>
      </c>
      <c r="H29" s="36">
        <v>1</v>
      </c>
      <c r="I29" s="3"/>
      <c r="J29" s="37">
        <f>(I29-H29)/H29*100</f>
        <v>-100</v>
      </c>
      <c r="K29" s="36">
        <v>30</v>
      </c>
      <c r="L29" s="3">
        <v>13</v>
      </c>
      <c r="M29" s="37">
        <f>(L29-K29)/K29*100</f>
        <v>-56.666666666666664</v>
      </c>
      <c r="N29" s="36"/>
      <c r="O29" s="3"/>
      <c r="P29" s="37" t="e">
        <f>(O29-N29)/N29*100</f>
        <v>#DIV/0!</v>
      </c>
      <c r="Q29" s="36"/>
      <c r="R29" s="3"/>
      <c r="S29" s="37" t="e">
        <f>(R29-Q29)/Q29*100</f>
        <v>#DIV/0!</v>
      </c>
      <c r="T29" s="36"/>
      <c r="U29" s="3"/>
      <c r="V29" s="37" t="e">
        <f>(U29-T29)/T29*100</f>
        <v>#DIV/0!</v>
      </c>
      <c r="W29" s="36">
        <v>7</v>
      </c>
      <c r="X29" s="3">
        <v>2</v>
      </c>
      <c r="Y29" s="37">
        <f>(X29-W29)/W29*100</f>
        <v>-71.428571428571431</v>
      </c>
      <c r="Z29" s="36">
        <v>221</v>
      </c>
      <c r="AA29" s="10">
        <v>247</v>
      </c>
      <c r="AB29" s="37">
        <f>(AA29-Z29)/Z29*100</f>
        <v>11.76470588235294</v>
      </c>
      <c r="AC29" s="69">
        <f t="shared" si="3"/>
        <v>3553</v>
      </c>
      <c r="AD29" s="69">
        <f t="shared" si="4"/>
        <v>3577</v>
      </c>
      <c r="AE29" s="37">
        <f>(AD29-AC29)/AC29*100</f>
        <v>0.67548550520686745</v>
      </c>
    </row>
    <row r="30" spans="1:31" ht="15" thickBot="1" x14ac:dyDescent="0.35">
      <c r="A30" s="27" t="s">
        <v>16</v>
      </c>
      <c r="B30" s="38">
        <v>0</v>
      </c>
      <c r="C30" s="5">
        <v>6</v>
      </c>
      <c r="D30" s="39" t="e">
        <f>(C30-B30)/B30*100</f>
        <v>#DIV/0!</v>
      </c>
      <c r="E30" s="38"/>
      <c r="F30" s="5"/>
      <c r="G30" s="39" t="e">
        <f>(F30-E30)/E30*100</f>
        <v>#DIV/0!</v>
      </c>
      <c r="H30" s="38">
        <v>42</v>
      </c>
      <c r="I30" s="5">
        <v>40</v>
      </c>
      <c r="J30" s="39">
        <f>(I30-H30)/H30*100</f>
        <v>-4.7619047619047619</v>
      </c>
      <c r="K30" s="38"/>
      <c r="L30" s="5"/>
      <c r="M30" s="39" t="e">
        <f>(L30-K30)/K30*100</f>
        <v>#DIV/0!</v>
      </c>
      <c r="N30" s="38"/>
      <c r="O30" s="5"/>
      <c r="P30" s="39" t="e">
        <f>(O30-N30)/N30*100</f>
        <v>#DIV/0!</v>
      </c>
      <c r="Q30" s="38"/>
      <c r="R30" s="5"/>
      <c r="S30" s="39" t="e">
        <f>(R30-Q30)/Q30*100</f>
        <v>#DIV/0!</v>
      </c>
      <c r="T30" s="38"/>
      <c r="U30" s="5"/>
      <c r="V30" s="39" t="e">
        <f>(U30-T30)/T30*100</f>
        <v>#DIV/0!</v>
      </c>
      <c r="W30" s="38"/>
      <c r="X30" s="5"/>
      <c r="Y30" s="39" t="e">
        <f>(X30-W30)/W30*100</f>
        <v>#DIV/0!</v>
      </c>
      <c r="Z30" s="38"/>
      <c r="AA30" s="11"/>
      <c r="AB30" s="39" t="e">
        <f>(AA30-Z30)/Z30*100</f>
        <v>#DIV/0!</v>
      </c>
      <c r="AC30" s="60">
        <f t="shared" si="3"/>
        <v>42</v>
      </c>
      <c r="AD30" s="60">
        <f t="shared" si="4"/>
        <v>46</v>
      </c>
      <c r="AE30" s="39">
        <f>(AD30-AC30)/AC30*100</f>
        <v>9.5238095238095237</v>
      </c>
    </row>
    <row r="31" spans="1:31" ht="15" thickBot="1" x14ac:dyDescent="0.35">
      <c r="A31" s="28" t="s">
        <v>13</v>
      </c>
      <c r="B31" s="40">
        <v>1952</v>
      </c>
      <c r="C31" s="6">
        <v>1415</v>
      </c>
      <c r="D31" s="41">
        <f>(C31-B31)/B31*100</f>
        <v>-27.510245901639347</v>
      </c>
      <c r="E31" s="40">
        <v>13</v>
      </c>
      <c r="F31" s="6">
        <v>5</v>
      </c>
      <c r="G31" s="41">
        <f>(F31-E31)/E31*100</f>
        <v>-61.53846153846154</v>
      </c>
      <c r="H31" s="40">
        <v>16</v>
      </c>
      <c r="I31" s="6">
        <v>2</v>
      </c>
      <c r="J31" s="41">
        <f>(I31-H31)/H31*100</f>
        <v>-87.5</v>
      </c>
      <c r="K31" s="40">
        <v>16</v>
      </c>
      <c r="L31" s="6">
        <v>2</v>
      </c>
      <c r="M31" s="41">
        <f>(L31-K31)/K31*100</f>
        <v>-87.5</v>
      </c>
      <c r="N31" s="40"/>
      <c r="O31" s="6"/>
      <c r="P31" s="41" t="e">
        <f>(O31-N31)/N31*100</f>
        <v>#DIV/0!</v>
      </c>
      <c r="Q31" s="40"/>
      <c r="R31" s="6"/>
      <c r="S31" s="41" t="e">
        <f>(R31-Q31)/Q31*100</f>
        <v>#DIV/0!</v>
      </c>
      <c r="T31" s="40"/>
      <c r="U31" s="6"/>
      <c r="V31" s="41" t="e">
        <f>(U31-T31)/T31*100</f>
        <v>#DIV/0!</v>
      </c>
      <c r="W31" s="40"/>
      <c r="X31" s="6">
        <v>2</v>
      </c>
      <c r="Y31" s="41" t="e">
        <f>(X31-W31)/W31*100</f>
        <v>#DIV/0!</v>
      </c>
      <c r="Z31" s="40">
        <v>21</v>
      </c>
      <c r="AA31" s="12">
        <v>15</v>
      </c>
      <c r="AB31" s="41">
        <f>(AA31-Z31)/Z31*100</f>
        <v>-28.571428571428569</v>
      </c>
      <c r="AC31" s="60">
        <f t="shared" si="3"/>
        <v>2018</v>
      </c>
      <c r="AD31" s="60">
        <f t="shared" si="4"/>
        <v>1441</v>
      </c>
      <c r="AE31" s="41">
        <f>(AD31-AC31)/AC31*100</f>
        <v>-28.592666005946484</v>
      </c>
    </row>
    <row r="32" spans="1:31" s="24" customFormat="1" ht="15" thickBot="1" x14ac:dyDescent="0.35">
      <c r="A32" s="31"/>
      <c r="B32" s="42">
        <f>SUM(B29:B31)</f>
        <v>5225</v>
      </c>
      <c r="C32" s="7">
        <v>4712</v>
      </c>
      <c r="D32" s="43">
        <f>(C32-B32)/B32*100</f>
        <v>-9.8181818181818183</v>
      </c>
      <c r="E32" s="42">
        <f t="shared" ref="E32:Z32" si="9">SUM(E29:E31)</f>
        <v>34</v>
      </c>
      <c r="F32" s="7">
        <f t="shared" ref="F32" si="10">SUM(F29:F31)</f>
        <v>29</v>
      </c>
      <c r="G32" s="43">
        <f>(F32-E32)/E32*100</f>
        <v>-14.705882352941178</v>
      </c>
      <c r="H32" s="42">
        <f t="shared" si="9"/>
        <v>59</v>
      </c>
      <c r="I32" s="7">
        <v>42</v>
      </c>
      <c r="J32" s="43">
        <f>(I32-H32)/H32*100</f>
        <v>-28.8135593220339</v>
      </c>
      <c r="K32" s="42">
        <f t="shared" si="9"/>
        <v>46</v>
      </c>
      <c r="L32" s="7">
        <v>15</v>
      </c>
      <c r="M32" s="43">
        <f>(L32-K32)/K32*100</f>
        <v>-67.391304347826093</v>
      </c>
      <c r="N32" s="42">
        <f t="shared" si="9"/>
        <v>0</v>
      </c>
      <c r="O32" s="7">
        <v>0</v>
      </c>
      <c r="P32" s="43" t="e">
        <f>(O32-N32)/N32*100</f>
        <v>#DIV/0!</v>
      </c>
      <c r="Q32" s="42">
        <f t="shared" si="9"/>
        <v>0</v>
      </c>
      <c r="R32" s="7">
        <v>0</v>
      </c>
      <c r="S32" s="43" t="e">
        <f>(R32-Q32)/Q32*100</f>
        <v>#DIV/0!</v>
      </c>
      <c r="T32" s="42">
        <f t="shared" si="9"/>
        <v>0</v>
      </c>
      <c r="U32" s="7">
        <v>0</v>
      </c>
      <c r="V32" s="43" t="e">
        <f>(U32-T32)/T32*100</f>
        <v>#DIV/0!</v>
      </c>
      <c r="W32" s="42">
        <f t="shared" si="9"/>
        <v>7</v>
      </c>
      <c r="X32" s="7">
        <v>4</v>
      </c>
      <c r="Y32" s="43">
        <f>(X32-W32)/W32*100</f>
        <v>-42.857142857142854</v>
      </c>
      <c r="Z32" s="42">
        <f t="shared" si="9"/>
        <v>242</v>
      </c>
      <c r="AA32" s="13">
        <v>262</v>
      </c>
      <c r="AB32" s="43">
        <f>(AA32-Z32)/Z32*100</f>
        <v>8.2644628099173563</v>
      </c>
      <c r="AC32" s="59">
        <f t="shared" si="3"/>
        <v>5613</v>
      </c>
      <c r="AD32" s="59">
        <f t="shared" si="4"/>
        <v>5064</v>
      </c>
      <c r="AE32" s="43">
        <f>(AD32-AC32)/AC32*100</f>
        <v>-9.7808658471405678</v>
      </c>
    </row>
    <row r="33" spans="1:31" ht="16.2" thickBot="1" x14ac:dyDescent="0.35">
      <c r="A33" s="25" t="s">
        <v>21</v>
      </c>
      <c r="B33" s="34"/>
      <c r="C33" s="2"/>
      <c r="D33" s="44"/>
      <c r="E33" s="34"/>
      <c r="F33" s="2"/>
      <c r="G33" s="35"/>
      <c r="H33" s="34"/>
      <c r="I33" s="2"/>
      <c r="J33" s="35"/>
      <c r="K33" s="34"/>
      <c r="L33" s="2"/>
      <c r="M33" s="35"/>
      <c r="N33" s="34"/>
      <c r="O33" s="2"/>
      <c r="P33" s="35"/>
      <c r="Q33" s="34"/>
      <c r="R33" s="2"/>
      <c r="S33" s="35"/>
      <c r="T33" s="34"/>
      <c r="U33" s="2"/>
      <c r="V33" s="35"/>
      <c r="W33" s="34"/>
      <c r="X33" s="2"/>
      <c r="Y33" s="35"/>
      <c r="Z33" s="34"/>
      <c r="AA33" s="9"/>
      <c r="AB33" s="35"/>
      <c r="AC33" s="57"/>
      <c r="AD33" s="22"/>
      <c r="AE33" s="35"/>
    </row>
    <row r="34" spans="1:31" ht="15" thickBot="1" x14ac:dyDescent="0.35">
      <c r="A34" s="26" t="s">
        <v>15</v>
      </c>
      <c r="B34" s="36">
        <v>1427</v>
      </c>
      <c r="C34" s="3">
        <v>5753</v>
      </c>
      <c r="D34" s="37">
        <f>(C34-B34)/B34*100</f>
        <v>303.15346881569724</v>
      </c>
      <c r="E34" s="36">
        <v>6</v>
      </c>
      <c r="F34" s="3">
        <v>8</v>
      </c>
      <c r="G34" s="37">
        <f>(F34-E34)/E34*100</f>
        <v>33.333333333333329</v>
      </c>
      <c r="H34" s="36">
        <v>81</v>
      </c>
      <c r="I34" s="3">
        <v>245</v>
      </c>
      <c r="J34" s="37">
        <f>(I34-H34)/H34*100</f>
        <v>202.46913580246914</v>
      </c>
      <c r="K34" s="36">
        <v>14</v>
      </c>
      <c r="L34" s="3">
        <v>36</v>
      </c>
      <c r="M34" s="37">
        <f>(L34-K34)/K34*100</f>
        <v>157.14285714285714</v>
      </c>
      <c r="N34" s="36"/>
      <c r="O34" s="3"/>
      <c r="P34" s="37" t="e">
        <f>(O34-N34)/N34*100</f>
        <v>#DIV/0!</v>
      </c>
      <c r="Q34" s="36"/>
      <c r="R34" s="3"/>
      <c r="S34" s="37" t="e">
        <f>(R34-Q34)/Q34*100</f>
        <v>#DIV/0!</v>
      </c>
      <c r="T34" s="36"/>
      <c r="U34" s="3"/>
      <c r="V34" s="37" t="e">
        <f>(U34-T34)/T34*100</f>
        <v>#DIV/0!</v>
      </c>
      <c r="W34" s="36">
        <v>31</v>
      </c>
      <c r="X34" s="3">
        <v>108</v>
      </c>
      <c r="Y34" s="37">
        <f>(X34-W34)/W34*100</f>
        <v>248.38709677419354</v>
      </c>
      <c r="Z34" s="36">
        <v>122</v>
      </c>
      <c r="AA34" s="10">
        <v>488</v>
      </c>
      <c r="AB34" s="37">
        <f>(AA34-Z34)/Z34*100</f>
        <v>300</v>
      </c>
      <c r="AC34" s="69">
        <f t="shared" si="3"/>
        <v>1681</v>
      </c>
      <c r="AD34" s="69">
        <f t="shared" si="4"/>
        <v>6638</v>
      </c>
      <c r="AE34" s="37">
        <f>(AD34-AC34)/AC34*100</f>
        <v>294.88399762046402</v>
      </c>
    </row>
    <row r="35" spans="1:31" ht="15" thickBot="1" x14ac:dyDescent="0.35">
      <c r="A35" s="27" t="s">
        <v>16</v>
      </c>
      <c r="B35" s="38">
        <v>2</v>
      </c>
      <c r="C35" s="5">
        <v>4</v>
      </c>
      <c r="D35" s="39">
        <f>(C35-B35)/B35*100</f>
        <v>100</v>
      </c>
      <c r="E35" s="38">
        <v>1</v>
      </c>
      <c r="F35" s="5"/>
      <c r="G35" s="39">
        <f>(F35-E35)/E35*100</f>
        <v>-100</v>
      </c>
      <c r="H35" s="38">
        <v>6</v>
      </c>
      <c r="I35" s="5">
        <v>38</v>
      </c>
      <c r="J35" s="39">
        <f>(I35-H35)/H35*100</f>
        <v>533.33333333333326</v>
      </c>
      <c r="K35" s="38"/>
      <c r="L35" s="5"/>
      <c r="M35" s="39" t="e">
        <f>(L35-K35)/K35*100</f>
        <v>#DIV/0!</v>
      </c>
      <c r="N35" s="38"/>
      <c r="O35" s="5"/>
      <c r="P35" s="39" t="e">
        <f>(O35-N35)/N35*100</f>
        <v>#DIV/0!</v>
      </c>
      <c r="Q35" s="38"/>
      <c r="R35" s="5"/>
      <c r="S35" s="39" t="e">
        <f>(R35-Q35)/Q35*100</f>
        <v>#DIV/0!</v>
      </c>
      <c r="T35" s="38"/>
      <c r="U35" s="5"/>
      <c r="V35" s="39" t="e">
        <f>(U35-T35)/T35*100</f>
        <v>#DIV/0!</v>
      </c>
      <c r="W35" s="38"/>
      <c r="X35" s="5"/>
      <c r="Y35" s="39" t="e">
        <f>(X35-W35)/W35*100</f>
        <v>#DIV/0!</v>
      </c>
      <c r="Z35" s="38"/>
      <c r="AA35" s="11"/>
      <c r="AB35" s="39" t="e">
        <f>(AA35-Z35)/Z35*100</f>
        <v>#DIV/0!</v>
      </c>
      <c r="AC35" s="60">
        <f t="shared" si="3"/>
        <v>9</v>
      </c>
      <c r="AD35" s="60">
        <f t="shared" si="4"/>
        <v>42</v>
      </c>
      <c r="AE35" s="39">
        <f>(AD35-AC35)/AC35*100</f>
        <v>366.66666666666663</v>
      </c>
    </row>
    <row r="36" spans="1:31" ht="15" thickBot="1" x14ac:dyDescent="0.35">
      <c r="A36" s="28" t="s">
        <v>13</v>
      </c>
      <c r="B36" s="40">
        <v>4616</v>
      </c>
      <c r="C36" s="6">
        <v>14128</v>
      </c>
      <c r="D36" s="41">
        <f>(C36-B36)/B36*100</f>
        <v>206.06585788561523</v>
      </c>
      <c r="E36" s="40">
        <v>22</v>
      </c>
      <c r="F36" s="6">
        <v>24</v>
      </c>
      <c r="G36" s="41">
        <f>(F36-E36)/E36*100</f>
        <v>9.0909090909090917</v>
      </c>
      <c r="H36" s="40">
        <v>50</v>
      </c>
      <c r="I36" s="6">
        <v>124</v>
      </c>
      <c r="J36" s="41">
        <f>(I36-H36)/H36*100</f>
        <v>148</v>
      </c>
      <c r="K36" s="40">
        <v>132</v>
      </c>
      <c r="L36" s="6">
        <v>341</v>
      </c>
      <c r="M36" s="41">
        <f>(L36-K36)/K36*100</f>
        <v>158.33333333333331</v>
      </c>
      <c r="N36" s="40"/>
      <c r="O36" s="6"/>
      <c r="P36" s="41" t="e">
        <f>(O36-N36)/N36*100</f>
        <v>#DIV/0!</v>
      </c>
      <c r="Q36" s="40"/>
      <c r="R36" s="6"/>
      <c r="S36" s="41" t="e">
        <f>(R36-Q36)/Q36*100</f>
        <v>#DIV/0!</v>
      </c>
      <c r="T36" s="40">
        <v>73</v>
      </c>
      <c r="U36" s="6">
        <v>330</v>
      </c>
      <c r="V36" s="41">
        <f>(U36-T36)/T36*100</f>
        <v>352.05479452054794</v>
      </c>
      <c r="W36" s="40">
        <v>971</v>
      </c>
      <c r="X36" s="6">
        <v>1606</v>
      </c>
      <c r="Y36" s="41">
        <f>(X36-W36)/W36*100</f>
        <v>65.396498455200827</v>
      </c>
      <c r="Z36" s="40">
        <v>102</v>
      </c>
      <c r="AA36" s="12">
        <v>365</v>
      </c>
      <c r="AB36" s="41">
        <f>(AA36-Z36)/Z36*100</f>
        <v>257.84313725490199</v>
      </c>
      <c r="AC36" s="60">
        <f t="shared" si="3"/>
        <v>5966</v>
      </c>
      <c r="AD36" s="60">
        <f t="shared" si="4"/>
        <v>16918</v>
      </c>
      <c r="AE36" s="41">
        <f>(AD36-AC36)/AC36*100</f>
        <v>183.57358364063023</v>
      </c>
    </row>
    <row r="37" spans="1:31" s="24" customFormat="1" ht="15" thickBot="1" x14ac:dyDescent="0.35">
      <c r="A37" s="31"/>
      <c r="B37" s="42">
        <f>SUM(B34:B36)</f>
        <v>6045</v>
      </c>
      <c r="C37" s="7">
        <v>19885</v>
      </c>
      <c r="D37" s="43">
        <f>(C37-B37)/B37*100</f>
        <v>228.94954507857733</v>
      </c>
      <c r="E37" s="42">
        <f t="shared" ref="E37:Z37" si="11">SUM(E34:E36)</f>
        <v>29</v>
      </c>
      <c r="F37" s="7">
        <v>32</v>
      </c>
      <c r="G37" s="43">
        <f>(F37-E37)/E37*100</f>
        <v>10.344827586206897</v>
      </c>
      <c r="H37" s="42">
        <f t="shared" si="11"/>
        <v>137</v>
      </c>
      <c r="I37" s="7">
        <v>407</v>
      </c>
      <c r="J37" s="43">
        <f>(I37-H37)/H37*100</f>
        <v>197.08029197080293</v>
      </c>
      <c r="K37" s="42">
        <f t="shared" si="11"/>
        <v>146</v>
      </c>
      <c r="L37" s="7">
        <v>377</v>
      </c>
      <c r="M37" s="43">
        <f>(L37-K37)/K37*100</f>
        <v>158.2191780821918</v>
      </c>
      <c r="N37" s="42">
        <f t="shared" si="11"/>
        <v>0</v>
      </c>
      <c r="O37" s="7">
        <v>0</v>
      </c>
      <c r="P37" s="43" t="e">
        <f>(O37-N37)/N37*100</f>
        <v>#DIV/0!</v>
      </c>
      <c r="Q37" s="42">
        <f t="shared" si="11"/>
        <v>0</v>
      </c>
      <c r="R37" s="7">
        <v>0</v>
      </c>
      <c r="S37" s="43" t="e">
        <f>(R37-Q37)/Q37*100</f>
        <v>#DIV/0!</v>
      </c>
      <c r="T37" s="42">
        <f t="shared" si="11"/>
        <v>73</v>
      </c>
      <c r="U37" s="7">
        <v>330</v>
      </c>
      <c r="V37" s="43">
        <f>(U37-T37)/T37*100</f>
        <v>352.05479452054794</v>
      </c>
      <c r="W37" s="42">
        <f t="shared" si="11"/>
        <v>1002</v>
      </c>
      <c r="X37" s="7">
        <v>1714</v>
      </c>
      <c r="Y37" s="43">
        <f>(X37-W37)/W37*100</f>
        <v>71.057884231536931</v>
      </c>
      <c r="Z37" s="42">
        <f t="shared" si="11"/>
        <v>224</v>
      </c>
      <c r="AA37" s="13">
        <v>853</v>
      </c>
      <c r="AB37" s="43">
        <f>(AA37-Z37)/Z37*100</f>
        <v>280.80357142857144</v>
      </c>
      <c r="AC37" s="59">
        <f t="shared" si="3"/>
        <v>7656</v>
      </c>
      <c r="AD37" s="59">
        <f t="shared" si="4"/>
        <v>23598</v>
      </c>
      <c r="AE37" s="43">
        <f>(AD37-AC37)/AC37*100</f>
        <v>208.22884012539186</v>
      </c>
    </row>
    <row r="38" spans="1:31" ht="16.2" thickBot="1" x14ac:dyDescent="0.35">
      <c r="A38" s="25" t="s">
        <v>22</v>
      </c>
      <c r="B38" s="34"/>
      <c r="C38" s="2"/>
      <c r="D38" s="44"/>
      <c r="E38" s="34"/>
      <c r="F38" s="2"/>
      <c r="G38" s="35"/>
      <c r="H38" s="34"/>
      <c r="I38" s="2"/>
      <c r="J38" s="35"/>
      <c r="K38" s="34"/>
      <c r="L38" s="2"/>
      <c r="M38" s="35"/>
      <c r="N38" s="34"/>
      <c r="O38" s="2"/>
      <c r="P38" s="35"/>
      <c r="Q38" s="34"/>
      <c r="R38" s="2"/>
      <c r="S38" s="35"/>
      <c r="T38" s="34"/>
      <c r="U38" s="2"/>
      <c r="V38" s="35"/>
      <c r="W38" s="34"/>
      <c r="X38" s="2"/>
      <c r="Y38" s="35"/>
      <c r="Z38" s="34"/>
      <c r="AA38" s="9"/>
      <c r="AB38" s="35"/>
      <c r="AC38" s="57"/>
      <c r="AD38" s="22"/>
      <c r="AE38" s="35"/>
    </row>
    <row r="39" spans="1:31" ht="15" thickBot="1" x14ac:dyDescent="0.35">
      <c r="A39" s="26" t="s">
        <v>15</v>
      </c>
      <c r="B39" s="36">
        <v>1411</v>
      </c>
      <c r="C39" s="3">
        <v>1455</v>
      </c>
      <c r="D39" s="37">
        <f>(C39-B39)/B39*100</f>
        <v>3.118355776045358</v>
      </c>
      <c r="E39" s="36">
        <v>1</v>
      </c>
      <c r="F39" s="3"/>
      <c r="G39" s="37">
        <f>(F39-E39)/E39*100</f>
        <v>-100</v>
      </c>
      <c r="H39" s="36">
        <v>5</v>
      </c>
      <c r="I39" s="3"/>
      <c r="J39" s="37">
        <f>(I39-H39)/H39*100</f>
        <v>-100</v>
      </c>
      <c r="K39" s="36">
        <v>3</v>
      </c>
      <c r="L39" s="3">
        <v>6</v>
      </c>
      <c r="M39" s="37">
        <f>(L39-K39)/K39*100</f>
        <v>100</v>
      </c>
      <c r="N39" s="36"/>
      <c r="O39" s="3"/>
      <c r="P39" s="37" t="e">
        <f>(O39-N39)/N39*100</f>
        <v>#DIV/0!</v>
      </c>
      <c r="Q39" s="36"/>
      <c r="R39" s="3"/>
      <c r="S39" s="37" t="e">
        <f>(R39-Q39)/Q39*100</f>
        <v>#DIV/0!</v>
      </c>
      <c r="T39" s="36">
        <v>12</v>
      </c>
      <c r="U39" s="3">
        <v>8</v>
      </c>
      <c r="V39" s="37">
        <f>(U39-T39)/T39*100</f>
        <v>-33.333333333333329</v>
      </c>
      <c r="W39" s="36">
        <v>40</v>
      </c>
      <c r="X39" s="3">
        <v>76</v>
      </c>
      <c r="Y39" s="37">
        <f>(X39-W39)/W39*100</f>
        <v>90</v>
      </c>
      <c r="Z39" s="36">
        <f>3+217</f>
        <v>220</v>
      </c>
      <c r="AA39" s="10">
        <v>196</v>
      </c>
      <c r="AB39" s="37">
        <f>(AA39-Z39)/Z39*100</f>
        <v>-10.909090909090908</v>
      </c>
      <c r="AC39" s="69">
        <f t="shared" si="3"/>
        <v>1692</v>
      </c>
      <c r="AD39" s="69">
        <f t="shared" si="4"/>
        <v>1741</v>
      </c>
      <c r="AE39" s="37">
        <f>(AD39-AC39)/AC39*100</f>
        <v>2.895981087470449</v>
      </c>
    </row>
    <row r="40" spans="1:31" ht="15" thickBot="1" x14ac:dyDescent="0.35">
      <c r="A40" s="27" t="s">
        <v>16</v>
      </c>
      <c r="B40" s="38">
        <v>5</v>
      </c>
      <c r="C40" s="5"/>
      <c r="D40" s="39">
        <f>(C40-B40)/B40*100</f>
        <v>-100</v>
      </c>
      <c r="E40" s="38">
        <v>2</v>
      </c>
      <c r="F40" s="5">
        <v>1</v>
      </c>
      <c r="G40" s="39">
        <f>(F40-E40)/E40*100</f>
        <v>-50</v>
      </c>
      <c r="H40" s="38">
        <v>20</v>
      </c>
      <c r="I40" s="5">
        <v>26</v>
      </c>
      <c r="J40" s="39">
        <f>(I40-H40)/H40*100</f>
        <v>30</v>
      </c>
      <c r="K40" s="38"/>
      <c r="L40" s="5"/>
      <c r="M40" s="39" t="e">
        <f>(L40-K40)/K40*100</f>
        <v>#DIV/0!</v>
      </c>
      <c r="N40" s="38"/>
      <c r="O40" s="5"/>
      <c r="P40" s="39" t="e">
        <f>(O40-N40)/N40*100</f>
        <v>#DIV/0!</v>
      </c>
      <c r="Q40" s="38"/>
      <c r="R40" s="5"/>
      <c r="S40" s="39" t="e">
        <f>(R40-Q40)/Q40*100</f>
        <v>#DIV/0!</v>
      </c>
      <c r="T40" s="38"/>
      <c r="U40" s="5"/>
      <c r="V40" s="39" t="e">
        <f>(U40-T40)/T40*100</f>
        <v>#DIV/0!</v>
      </c>
      <c r="W40" s="38"/>
      <c r="X40" s="5"/>
      <c r="Y40" s="39" t="e">
        <f>(X40-W40)/W40*100</f>
        <v>#DIV/0!</v>
      </c>
      <c r="Z40" s="38"/>
      <c r="AA40" s="11"/>
      <c r="AB40" s="39" t="e">
        <f>(AA40-Z40)/Z40*100</f>
        <v>#DIV/0!</v>
      </c>
      <c r="AC40" s="60">
        <f t="shared" si="3"/>
        <v>27</v>
      </c>
      <c r="AD40" s="60">
        <f t="shared" si="4"/>
        <v>27</v>
      </c>
      <c r="AE40" s="39">
        <f>(AD40-AC40)/AC40*100</f>
        <v>0</v>
      </c>
    </row>
    <row r="41" spans="1:31" ht="15" thickBot="1" x14ac:dyDescent="0.35">
      <c r="A41" s="28" t="s">
        <v>13</v>
      </c>
      <c r="B41" s="40">
        <v>3680</v>
      </c>
      <c r="C41" s="6">
        <v>4234</v>
      </c>
      <c r="D41" s="41">
        <f>(C41-B41)/B41*100</f>
        <v>15.054347826086955</v>
      </c>
      <c r="E41" s="40">
        <v>5</v>
      </c>
      <c r="F41" s="6">
        <v>10</v>
      </c>
      <c r="G41" s="41">
        <f>(F41-E41)/E41*100</f>
        <v>100</v>
      </c>
      <c r="H41" s="40">
        <v>7</v>
      </c>
      <c r="I41" s="6">
        <v>9</v>
      </c>
      <c r="J41" s="41">
        <f>(I41-H41)/H41*100</f>
        <v>28.571428571428569</v>
      </c>
      <c r="K41" s="40">
        <v>60</v>
      </c>
      <c r="L41" s="6">
        <v>52</v>
      </c>
      <c r="M41" s="41">
        <f>(L41-K41)/K41*100</f>
        <v>-13.333333333333334</v>
      </c>
      <c r="N41" s="40"/>
      <c r="O41" s="6"/>
      <c r="P41" s="41" t="e">
        <f>(O41-N41)/N41*100</f>
        <v>#DIV/0!</v>
      </c>
      <c r="Q41" s="40"/>
      <c r="R41" s="6"/>
      <c r="S41" s="41" t="e">
        <f>(R41-Q41)/Q41*100</f>
        <v>#DIV/0!</v>
      </c>
      <c r="T41" s="40">
        <v>3</v>
      </c>
      <c r="U41" s="6">
        <v>41</v>
      </c>
      <c r="V41" s="41">
        <f>(U41-T41)/T41*100</f>
        <v>1266.6666666666665</v>
      </c>
      <c r="W41" s="40">
        <v>129</v>
      </c>
      <c r="X41" s="6">
        <v>142</v>
      </c>
      <c r="Y41" s="41">
        <f>(X41-W41)/W41*100</f>
        <v>10.077519379844961</v>
      </c>
      <c r="Z41" s="40">
        <v>43</v>
      </c>
      <c r="AA41" s="12">
        <v>80</v>
      </c>
      <c r="AB41" s="41">
        <f>(AA41-Z41)/Z41*100</f>
        <v>86.04651162790698</v>
      </c>
      <c r="AC41" s="60">
        <f t="shared" si="3"/>
        <v>3927</v>
      </c>
      <c r="AD41" s="60">
        <f t="shared" si="4"/>
        <v>4568</v>
      </c>
      <c r="AE41" s="41">
        <f>(AD41-AC41)/AC41*100</f>
        <v>16.322892793481028</v>
      </c>
    </row>
    <row r="42" spans="1:31" s="24" customFormat="1" ht="15" thickBot="1" x14ac:dyDescent="0.35">
      <c r="A42" s="31"/>
      <c r="B42" s="42">
        <f>SUM(B39:B41)</f>
        <v>5096</v>
      </c>
      <c r="C42" s="7">
        <v>5689</v>
      </c>
      <c r="D42" s="43">
        <f>(C42-B42)/B42*100</f>
        <v>11.636577708006278</v>
      </c>
      <c r="E42" s="42">
        <f t="shared" ref="E42:Z42" si="12">SUM(E39:E41)</f>
        <v>8</v>
      </c>
      <c r="F42" s="7">
        <v>11</v>
      </c>
      <c r="G42" s="43">
        <f>(F42-E42)/E42*100</f>
        <v>37.5</v>
      </c>
      <c r="H42" s="42">
        <f t="shared" si="12"/>
        <v>32</v>
      </c>
      <c r="I42" s="7">
        <v>35</v>
      </c>
      <c r="J42" s="43">
        <f>(I42-H42)/H42*100</f>
        <v>9.375</v>
      </c>
      <c r="K42" s="42">
        <f t="shared" si="12"/>
        <v>63</v>
      </c>
      <c r="L42" s="7">
        <v>58</v>
      </c>
      <c r="M42" s="43">
        <f>(L42-K42)/K42*100</f>
        <v>-7.9365079365079358</v>
      </c>
      <c r="N42" s="42">
        <f t="shared" si="12"/>
        <v>0</v>
      </c>
      <c r="O42" s="7">
        <v>0</v>
      </c>
      <c r="P42" s="43" t="e">
        <f>(O42-N42)/N42*100</f>
        <v>#DIV/0!</v>
      </c>
      <c r="Q42" s="42">
        <f t="shared" si="12"/>
        <v>0</v>
      </c>
      <c r="R42" s="7">
        <v>0</v>
      </c>
      <c r="S42" s="43" t="e">
        <f>(R42-Q42)/Q42*100</f>
        <v>#DIV/0!</v>
      </c>
      <c r="T42" s="42">
        <f t="shared" si="12"/>
        <v>15</v>
      </c>
      <c r="U42" s="7">
        <v>49</v>
      </c>
      <c r="V42" s="43">
        <f>(U42-T42)/T42*100</f>
        <v>226.66666666666666</v>
      </c>
      <c r="W42" s="42">
        <f t="shared" si="12"/>
        <v>169</v>
      </c>
      <c r="X42" s="7">
        <v>218</v>
      </c>
      <c r="Y42" s="43">
        <f>(X42-W42)/W42*100</f>
        <v>28.994082840236686</v>
      </c>
      <c r="Z42" s="42">
        <f t="shared" si="12"/>
        <v>263</v>
      </c>
      <c r="AA42" s="13">
        <v>276</v>
      </c>
      <c r="AB42" s="43">
        <f>(AA42-Z42)/Z42*100</f>
        <v>4.9429657794676807</v>
      </c>
      <c r="AC42" s="59">
        <f t="shared" si="3"/>
        <v>5646</v>
      </c>
      <c r="AD42" s="59">
        <f t="shared" si="4"/>
        <v>6336</v>
      </c>
      <c r="AE42" s="43">
        <f>(AD42-AC42)/AC42*100</f>
        <v>12.221041445270989</v>
      </c>
    </row>
    <row r="43" spans="1:31" ht="16.2" thickBot="1" x14ac:dyDescent="0.35">
      <c r="A43" s="25" t="s">
        <v>23</v>
      </c>
      <c r="B43" s="34"/>
      <c r="C43" s="2"/>
      <c r="D43" s="44"/>
      <c r="E43" s="34"/>
      <c r="F43" s="2"/>
      <c r="G43" s="35"/>
      <c r="H43" s="34"/>
      <c r="I43" s="2"/>
      <c r="J43" s="35"/>
      <c r="K43" s="34"/>
      <c r="L43" s="2"/>
      <c r="M43" s="35"/>
      <c r="N43" s="34"/>
      <c r="O43" s="2"/>
      <c r="P43" s="35"/>
      <c r="Q43" s="34"/>
      <c r="R43" s="2"/>
      <c r="S43" s="35"/>
      <c r="T43" s="34"/>
      <c r="U43" s="2"/>
      <c r="V43" s="35"/>
      <c r="W43" s="34"/>
      <c r="X43" s="2"/>
      <c r="Y43" s="35"/>
      <c r="Z43" s="34"/>
      <c r="AA43" s="9"/>
      <c r="AB43" s="35"/>
      <c r="AC43" s="57"/>
      <c r="AD43" s="22"/>
      <c r="AE43" s="35"/>
    </row>
    <row r="44" spans="1:31" ht="15" thickBot="1" x14ac:dyDescent="0.35">
      <c r="A44" s="26" t="s">
        <v>15</v>
      </c>
      <c r="B44" s="36">
        <v>47635</v>
      </c>
      <c r="C44" s="3">
        <v>48894</v>
      </c>
      <c r="D44" s="37">
        <f>(C44-B44)/B44*100</f>
        <v>2.6430145901123123</v>
      </c>
      <c r="E44" s="36">
        <v>783</v>
      </c>
      <c r="F44" s="3">
        <v>798</v>
      </c>
      <c r="G44" s="37">
        <f>(F44-E44)/E44*100</f>
        <v>1.9157088122605364</v>
      </c>
      <c r="H44" s="36">
        <v>1385</v>
      </c>
      <c r="I44" s="3">
        <v>1104</v>
      </c>
      <c r="J44" s="37">
        <f>(I44-H44)/H44*100</f>
        <v>-20.288808664259928</v>
      </c>
      <c r="K44" s="36">
        <v>947</v>
      </c>
      <c r="L44" s="3">
        <v>1156</v>
      </c>
      <c r="M44" s="37">
        <f>(L44-K44)/K44*100</f>
        <v>22.069693769799368</v>
      </c>
      <c r="N44" s="36">
        <v>4</v>
      </c>
      <c r="O44" s="3">
        <v>2</v>
      </c>
      <c r="P44" s="37">
        <f>(O44-N44)/N44*100</f>
        <v>-50</v>
      </c>
      <c r="Q44" s="36">
        <v>3</v>
      </c>
      <c r="R44" s="3">
        <v>4</v>
      </c>
      <c r="S44" s="37">
        <f>(R44-Q44)/Q44*100</f>
        <v>33.333333333333329</v>
      </c>
      <c r="T44" s="36">
        <v>30</v>
      </c>
      <c r="U44" s="3">
        <v>50</v>
      </c>
      <c r="V44" s="37">
        <f>(U44-T44)/T44*100</f>
        <v>66.666666666666657</v>
      </c>
      <c r="W44" s="36">
        <v>2242</v>
      </c>
      <c r="X44" s="3">
        <v>1838</v>
      </c>
      <c r="Y44" s="37">
        <f>(X44-W44)/W44*100</f>
        <v>-18.01962533452275</v>
      </c>
      <c r="Z44" s="36">
        <v>5772</v>
      </c>
      <c r="AA44" s="10">
        <v>5920</v>
      </c>
      <c r="AB44" s="37">
        <f>(AA44-Z44)/Z44*100</f>
        <v>2.5641025641025639</v>
      </c>
      <c r="AC44" s="69">
        <f t="shared" si="3"/>
        <v>58801</v>
      </c>
      <c r="AD44" s="69">
        <f t="shared" si="4"/>
        <v>59766</v>
      </c>
      <c r="AE44" s="37">
        <f>(AD44-AC44)/AC44*100</f>
        <v>1.6411285522355064</v>
      </c>
    </row>
    <row r="45" spans="1:31" ht="15" thickBot="1" x14ac:dyDescent="0.35">
      <c r="A45" s="27" t="s">
        <v>16</v>
      </c>
      <c r="B45" s="38">
        <v>61</v>
      </c>
      <c r="C45" s="5">
        <v>101</v>
      </c>
      <c r="D45" s="39">
        <f>(C45-B45)/B45*100</f>
        <v>65.573770491803273</v>
      </c>
      <c r="E45" s="38">
        <v>99</v>
      </c>
      <c r="F45" s="5">
        <v>115</v>
      </c>
      <c r="G45" s="39">
        <f>(F45-E45)/E45*100</f>
        <v>16.161616161616163</v>
      </c>
      <c r="H45" s="38">
        <v>249</v>
      </c>
      <c r="I45" s="5">
        <v>205</v>
      </c>
      <c r="J45" s="39">
        <f>(I45-H45)/H45*100</f>
        <v>-17.670682730923694</v>
      </c>
      <c r="K45" s="38"/>
      <c r="L45" s="5">
        <v>3</v>
      </c>
      <c r="M45" s="39" t="e">
        <f>(L45-K45)/K45*100</f>
        <v>#DIV/0!</v>
      </c>
      <c r="N45" s="38">
        <v>1</v>
      </c>
      <c r="O45" s="5"/>
      <c r="P45" s="39">
        <f>(O45-N45)/N45*100</f>
        <v>-100</v>
      </c>
      <c r="Q45" s="38"/>
      <c r="R45" s="5"/>
      <c r="S45" s="39" t="e">
        <f>(R45-Q45)/Q45*100</f>
        <v>#DIV/0!</v>
      </c>
      <c r="T45" s="38"/>
      <c r="U45" s="5"/>
      <c r="V45" s="39" t="e">
        <f>(U45-T45)/T45*100</f>
        <v>#DIV/0!</v>
      </c>
      <c r="W45" s="38">
        <v>36</v>
      </c>
      <c r="X45" s="5">
        <v>3</v>
      </c>
      <c r="Y45" s="39">
        <f>(X45-W45)/W45*100</f>
        <v>-91.666666666666657</v>
      </c>
      <c r="Z45" s="38">
        <v>3</v>
      </c>
      <c r="AA45" s="11"/>
      <c r="AB45" s="39">
        <f>(AA45-Z45)/Z45*100</f>
        <v>-100</v>
      </c>
      <c r="AC45" s="69">
        <f t="shared" si="3"/>
        <v>449</v>
      </c>
      <c r="AD45" s="69">
        <f t="shared" si="4"/>
        <v>427</v>
      </c>
      <c r="AE45" s="39">
        <f>(AD45-AC45)/AC45*100</f>
        <v>-4.8997772828507795</v>
      </c>
    </row>
    <row r="46" spans="1:31" ht="15" thickBot="1" x14ac:dyDescent="0.35">
      <c r="A46" s="28" t="s">
        <v>13</v>
      </c>
      <c r="B46" s="40">
        <v>34893</v>
      </c>
      <c r="C46" s="6">
        <v>38337</v>
      </c>
      <c r="D46" s="41">
        <f>(C46-B46)/B46*100</f>
        <v>9.8701745335740689</v>
      </c>
      <c r="E46" s="40">
        <v>144</v>
      </c>
      <c r="F46" s="6">
        <v>104</v>
      </c>
      <c r="G46" s="41">
        <f>(F46-E46)/E46*100</f>
        <v>-27.777777777777779</v>
      </c>
      <c r="H46" s="40">
        <v>754</v>
      </c>
      <c r="I46" s="6">
        <v>736</v>
      </c>
      <c r="J46" s="41">
        <f>(I46-H46)/H46*100</f>
        <v>-2.3872679045092835</v>
      </c>
      <c r="K46" s="40">
        <v>1258</v>
      </c>
      <c r="L46" s="6">
        <v>1260</v>
      </c>
      <c r="M46" s="41">
        <f>(L46-K46)/K46*100</f>
        <v>0.1589825119236884</v>
      </c>
      <c r="N46" s="40"/>
      <c r="O46" s="6">
        <v>1</v>
      </c>
      <c r="P46" s="41" t="e">
        <f>(O46-N46)/N46*100</f>
        <v>#DIV/0!</v>
      </c>
      <c r="Q46" s="40">
        <v>5</v>
      </c>
      <c r="R46" s="6"/>
      <c r="S46" s="41">
        <f>(R46-Q46)/Q46*100</f>
        <v>-100</v>
      </c>
      <c r="T46" s="40">
        <v>478</v>
      </c>
      <c r="U46" s="6">
        <v>663</v>
      </c>
      <c r="V46" s="41">
        <f>(U46-T46)/T46*100</f>
        <v>38.702928870292887</v>
      </c>
      <c r="W46" s="40">
        <v>5553</v>
      </c>
      <c r="X46" s="6">
        <v>4417</v>
      </c>
      <c r="Y46" s="41">
        <f>(X46-W46)/W46*100</f>
        <v>-20.457410408788043</v>
      </c>
      <c r="Z46" s="40">
        <v>731</v>
      </c>
      <c r="AA46" s="12">
        <v>854</v>
      </c>
      <c r="AB46" s="41">
        <f>(AA46-Z46)/Z46*100</f>
        <v>16.82626538987688</v>
      </c>
      <c r="AC46" s="69">
        <f t="shared" si="3"/>
        <v>43816</v>
      </c>
      <c r="AD46" s="69">
        <f t="shared" si="4"/>
        <v>46372</v>
      </c>
      <c r="AE46" s="41">
        <f>(AD46-AC46)/AC46*100</f>
        <v>5.8334854847544273</v>
      </c>
    </row>
    <row r="47" spans="1:31" s="24" customFormat="1" ht="15" thickBot="1" x14ac:dyDescent="0.35">
      <c r="A47" s="31"/>
      <c r="B47" s="42">
        <f>SUM(B44:B46)</f>
        <v>82589</v>
      </c>
      <c r="C47" s="7">
        <v>87332</v>
      </c>
      <c r="D47" s="43">
        <f>(C47-B47)/B47*100</f>
        <v>5.7428955429899862</v>
      </c>
      <c r="E47" s="42">
        <f t="shared" ref="E47:Z47" si="13">SUM(E44:E46)</f>
        <v>1026</v>
      </c>
      <c r="F47" s="7">
        <v>1017</v>
      </c>
      <c r="G47" s="43">
        <f>(F47-E47)/E47*100</f>
        <v>-0.8771929824561403</v>
      </c>
      <c r="H47" s="42">
        <f t="shared" si="13"/>
        <v>2388</v>
      </c>
      <c r="I47" s="7">
        <v>2045</v>
      </c>
      <c r="J47" s="43">
        <f>(I47-H47)/H47*100</f>
        <v>-14.363484087102178</v>
      </c>
      <c r="K47" s="42">
        <f t="shared" si="13"/>
        <v>2205</v>
      </c>
      <c r="L47" s="7">
        <v>2419</v>
      </c>
      <c r="M47" s="43">
        <f>(L47-K47)/K47*100</f>
        <v>9.7052154195011333</v>
      </c>
      <c r="N47" s="42">
        <f t="shared" si="13"/>
        <v>5</v>
      </c>
      <c r="O47" s="7">
        <v>3</v>
      </c>
      <c r="P47" s="43">
        <f>(O47-N47)/N47*100</f>
        <v>-40</v>
      </c>
      <c r="Q47" s="42">
        <f t="shared" si="13"/>
        <v>8</v>
      </c>
      <c r="R47" s="7">
        <v>4</v>
      </c>
      <c r="S47" s="43">
        <f>(R47-Q47)/Q47*100</f>
        <v>-50</v>
      </c>
      <c r="T47" s="42">
        <f t="shared" si="13"/>
        <v>508</v>
      </c>
      <c r="U47" s="7">
        <v>713</v>
      </c>
      <c r="V47" s="43">
        <f>(U47-T47)/T47*100</f>
        <v>40.354330708661415</v>
      </c>
      <c r="W47" s="42">
        <f t="shared" si="13"/>
        <v>7831</v>
      </c>
      <c r="X47" s="7">
        <v>6258</v>
      </c>
      <c r="Y47" s="43">
        <f>(X47-W47)/W47*100</f>
        <v>-20.086834376197167</v>
      </c>
      <c r="Z47" s="42">
        <f t="shared" si="13"/>
        <v>6506</v>
      </c>
      <c r="AA47" s="13">
        <v>6774</v>
      </c>
      <c r="AB47" s="43">
        <f>(AA47-Z47)/Z47*100</f>
        <v>4.11927451583154</v>
      </c>
      <c r="AC47" s="70">
        <f t="shared" si="3"/>
        <v>103066</v>
      </c>
      <c r="AD47" s="70">
        <f t="shared" si="4"/>
        <v>106565</v>
      </c>
      <c r="AE47" s="43">
        <f>(AD47-AC47)/AC47*100</f>
        <v>3.3949119981371156</v>
      </c>
    </row>
    <row r="48" spans="1:31" ht="16.2" thickBot="1" x14ac:dyDescent="0.35">
      <c r="A48" s="25" t="s">
        <v>24</v>
      </c>
      <c r="B48" s="34"/>
      <c r="C48" s="2"/>
      <c r="D48" s="44"/>
      <c r="E48" s="34"/>
      <c r="F48" s="2"/>
      <c r="G48" s="35"/>
      <c r="H48" s="34"/>
      <c r="I48" s="2"/>
      <c r="J48" s="35"/>
      <c r="K48" s="34"/>
      <c r="L48" s="2"/>
      <c r="M48" s="35"/>
      <c r="N48" s="34"/>
      <c r="O48" s="2"/>
      <c r="P48" s="35"/>
      <c r="Q48" s="34"/>
      <c r="R48" s="2"/>
      <c r="S48" s="35"/>
      <c r="T48" s="34"/>
      <c r="U48" s="2"/>
      <c r="V48" s="35"/>
      <c r="W48" s="34"/>
      <c r="X48" s="2"/>
      <c r="Y48" s="35"/>
      <c r="Z48" s="34"/>
      <c r="AA48" s="9"/>
      <c r="AB48" s="35"/>
      <c r="AC48" s="57"/>
      <c r="AD48" s="22"/>
      <c r="AE48" s="35"/>
    </row>
    <row r="49" spans="1:31" ht="15" thickBot="1" x14ac:dyDescent="0.35">
      <c r="A49" s="26" t="s">
        <v>15</v>
      </c>
      <c r="B49" s="36">
        <f>6+12291</f>
        <v>12297</v>
      </c>
      <c r="C49" s="3">
        <v>14019</v>
      </c>
      <c r="D49" s="37">
        <f>(C49-B49)/B49*100</f>
        <v>14.00341546718712</v>
      </c>
      <c r="E49" s="36">
        <v>72</v>
      </c>
      <c r="F49" s="3">
        <v>80</v>
      </c>
      <c r="G49" s="37">
        <f>(F49-E49)/E49*100</f>
        <v>11.111111111111111</v>
      </c>
      <c r="H49" s="36">
        <v>34</v>
      </c>
      <c r="I49" s="3">
        <v>21</v>
      </c>
      <c r="J49" s="37">
        <f>(I49-H49)/H49*100</f>
        <v>-38.235294117647058</v>
      </c>
      <c r="K49" s="36">
        <v>121</v>
      </c>
      <c r="L49" s="3">
        <v>140</v>
      </c>
      <c r="M49" s="37">
        <f>(L49-K49)/K49*100</f>
        <v>15.702479338842975</v>
      </c>
      <c r="N49" s="36"/>
      <c r="O49" s="3">
        <v>1</v>
      </c>
      <c r="P49" s="37" t="e">
        <f>(O49-N49)/N49*100</f>
        <v>#DIV/0!</v>
      </c>
      <c r="Q49" s="36">
        <v>2</v>
      </c>
      <c r="R49" s="3"/>
      <c r="S49" s="37">
        <f>(R49-Q49)/Q49*100</f>
        <v>-100</v>
      </c>
      <c r="T49" s="36">
        <v>5</v>
      </c>
      <c r="U49" s="3">
        <v>11</v>
      </c>
      <c r="V49" s="37">
        <f>(U49-T49)/T49*100</f>
        <v>120</v>
      </c>
      <c r="W49" s="36">
        <v>344</v>
      </c>
      <c r="X49" s="3">
        <v>368</v>
      </c>
      <c r="Y49" s="37">
        <f>(X49-W49)/W49*100</f>
        <v>6.9767441860465116</v>
      </c>
      <c r="Z49" s="36">
        <f>4+3+1918</f>
        <v>1925</v>
      </c>
      <c r="AA49" s="10">
        <v>2108</v>
      </c>
      <c r="AB49" s="37">
        <f>(AA49-Z49)/Z49*100</f>
        <v>9.5064935064935057</v>
      </c>
      <c r="AC49" s="69">
        <f t="shared" si="3"/>
        <v>14800</v>
      </c>
      <c r="AD49" s="69">
        <f t="shared" si="4"/>
        <v>16748</v>
      </c>
      <c r="AE49" s="37">
        <f>(AD49-AC49)/AC49*100</f>
        <v>13.162162162162161</v>
      </c>
    </row>
    <row r="50" spans="1:31" ht="15" thickBot="1" x14ac:dyDescent="0.35">
      <c r="A50" s="27" t="s">
        <v>16</v>
      </c>
      <c r="B50" s="38">
        <v>17</v>
      </c>
      <c r="C50" s="5">
        <v>17</v>
      </c>
      <c r="D50" s="39">
        <f>(C50-B50)/B50*100</f>
        <v>0</v>
      </c>
      <c r="E50" s="38">
        <v>13</v>
      </c>
      <c r="F50" s="5">
        <v>16</v>
      </c>
      <c r="G50" s="39">
        <f>(F50-E50)/E50*100</f>
        <v>23.076923076923077</v>
      </c>
      <c r="H50" s="38">
        <v>28</v>
      </c>
      <c r="I50" s="5">
        <v>45</v>
      </c>
      <c r="J50" s="39">
        <f>(I50-H50)/H50*100</f>
        <v>60.714285714285708</v>
      </c>
      <c r="K50" s="38"/>
      <c r="L50" s="5"/>
      <c r="M50" s="39" t="e">
        <f>(L50-K50)/K50*100</f>
        <v>#DIV/0!</v>
      </c>
      <c r="N50" s="38"/>
      <c r="O50" s="5"/>
      <c r="P50" s="39" t="e">
        <f>(O50-N50)/N50*100</f>
        <v>#DIV/0!</v>
      </c>
      <c r="Q50" s="38"/>
      <c r="R50" s="5"/>
      <c r="S50" s="39" t="e">
        <f>(R50-Q50)/Q50*100</f>
        <v>#DIV/0!</v>
      </c>
      <c r="T50" s="38"/>
      <c r="U50" s="5"/>
      <c r="V50" s="39" t="e">
        <f>(U50-T50)/T50*100</f>
        <v>#DIV/0!</v>
      </c>
      <c r="W50" s="38">
        <v>6</v>
      </c>
      <c r="X50" s="5">
        <v>20</v>
      </c>
      <c r="Y50" s="39">
        <f>(X50-W50)/W50*100</f>
        <v>233.33333333333334</v>
      </c>
      <c r="Z50" s="38"/>
      <c r="AA50" s="11"/>
      <c r="AB50" s="39" t="e">
        <f>(AA50-Z50)/Z50*100</f>
        <v>#DIV/0!</v>
      </c>
      <c r="AC50" s="69">
        <f t="shared" si="3"/>
        <v>64</v>
      </c>
      <c r="AD50" s="69">
        <f t="shared" si="4"/>
        <v>98</v>
      </c>
      <c r="AE50" s="39">
        <f>(AD50-AC50)/AC50*100</f>
        <v>53.125</v>
      </c>
    </row>
    <row r="51" spans="1:31" ht="15" thickBot="1" x14ac:dyDescent="0.35">
      <c r="A51" s="28" t="s">
        <v>13</v>
      </c>
      <c r="B51" s="40">
        <v>7958</v>
      </c>
      <c r="C51" s="6">
        <v>8640</v>
      </c>
      <c r="D51" s="41">
        <f>(C51-B51)/B51*100</f>
        <v>8.5699924604171898</v>
      </c>
      <c r="E51" s="40">
        <v>42</v>
      </c>
      <c r="F51" s="6">
        <v>18</v>
      </c>
      <c r="G51" s="41">
        <f>(F51-E51)/E51*100</f>
        <v>-57.142857142857139</v>
      </c>
      <c r="H51" s="40">
        <v>156</v>
      </c>
      <c r="I51" s="6">
        <v>178</v>
      </c>
      <c r="J51" s="41">
        <f>(I51-H51)/H51*100</f>
        <v>14.102564102564102</v>
      </c>
      <c r="K51" s="40">
        <v>230</v>
      </c>
      <c r="L51" s="6">
        <v>333</v>
      </c>
      <c r="M51" s="41">
        <f>(L51-K51)/K51*100</f>
        <v>44.782608695652179</v>
      </c>
      <c r="N51" s="40"/>
      <c r="O51" s="6"/>
      <c r="P51" s="41" t="e">
        <f>(O51-N51)/N51*100</f>
        <v>#DIV/0!</v>
      </c>
      <c r="Q51" s="40"/>
      <c r="R51" s="6"/>
      <c r="S51" s="41" t="e">
        <f>(R51-Q51)/Q51*100</f>
        <v>#DIV/0!</v>
      </c>
      <c r="T51" s="40">
        <v>149</v>
      </c>
      <c r="U51" s="6">
        <v>206</v>
      </c>
      <c r="V51" s="41">
        <f>(U51-T51)/T51*100</f>
        <v>38.255033557046978</v>
      </c>
      <c r="W51" s="40">
        <v>1610</v>
      </c>
      <c r="X51" s="6">
        <v>1598</v>
      </c>
      <c r="Y51" s="41">
        <f>(X51-W51)/W51*100</f>
        <v>-0.74534161490683226</v>
      </c>
      <c r="Z51" s="40">
        <v>175</v>
      </c>
      <c r="AA51" s="12">
        <v>258</v>
      </c>
      <c r="AB51" s="41">
        <f>(AA51-Z51)/Z51*100</f>
        <v>47.428571428571431</v>
      </c>
      <c r="AC51" s="69">
        <f t="shared" si="3"/>
        <v>10320</v>
      </c>
      <c r="AD51" s="69">
        <f t="shared" si="4"/>
        <v>11231</v>
      </c>
      <c r="AE51" s="41">
        <f>(AD51-AC51)/AC51*100</f>
        <v>8.8275193798449614</v>
      </c>
    </row>
    <row r="52" spans="1:31" s="24" customFormat="1" ht="15" thickBot="1" x14ac:dyDescent="0.35">
      <c r="A52" s="31"/>
      <c r="B52" s="42">
        <f>SUM(B49:B51)</f>
        <v>20272</v>
      </c>
      <c r="C52" s="7">
        <v>22676</v>
      </c>
      <c r="D52" s="43">
        <f>(C52-B52)/B52*100</f>
        <v>11.85872138910813</v>
      </c>
      <c r="E52" s="42">
        <f t="shared" ref="E52:Z52" si="14">SUM(E49:E51)</f>
        <v>127</v>
      </c>
      <c r="F52" s="7">
        <v>114</v>
      </c>
      <c r="G52" s="43">
        <f>(F52-E52)/E52*100</f>
        <v>-10.236220472440944</v>
      </c>
      <c r="H52" s="42">
        <f t="shared" si="14"/>
        <v>218</v>
      </c>
      <c r="I52" s="7">
        <v>244</v>
      </c>
      <c r="J52" s="43">
        <f>(I52-H52)/H52*100</f>
        <v>11.926605504587156</v>
      </c>
      <c r="K52" s="42">
        <f t="shared" si="14"/>
        <v>351</v>
      </c>
      <c r="L52" s="7">
        <v>473</v>
      </c>
      <c r="M52" s="43">
        <f>(L52-K52)/K52*100</f>
        <v>34.757834757834758</v>
      </c>
      <c r="N52" s="42">
        <f t="shared" si="14"/>
        <v>0</v>
      </c>
      <c r="O52" s="7">
        <v>1</v>
      </c>
      <c r="P52" s="43" t="e">
        <f>(O52-N52)/N52*100</f>
        <v>#DIV/0!</v>
      </c>
      <c r="Q52" s="42">
        <f t="shared" si="14"/>
        <v>2</v>
      </c>
      <c r="R52" s="7">
        <v>0</v>
      </c>
      <c r="S52" s="43">
        <f>(R52-Q52)/Q52*100</f>
        <v>-100</v>
      </c>
      <c r="T52" s="42">
        <f t="shared" si="14"/>
        <v>154</v>
      </c>
      <c r="U52" s="7">
        <v>217</v>
      </c>
      <c r="V52" s="43">
        <f>(U52-T52)/T52*100</f>
        <v>40.909090909090914</v>
      </c>
      <c r="W52" s="42">
        <f t="shared" si="14"/>
        <v>1960</v>
      </c>
      <c r="X52" s="7">
        <v>1986</v>
      </c>
      <c r="Y52" s="43">
        <f>(X52-W52)/W52*100</f>
        <v>1.3265306122448979</v>
      </c>
      <c r="Z52" s="42">
        <f t="shared" si="14"/>
        <v>2100</v>
      </c>
      <c r="AA52" s="13">
        <v>2366</v>
      </c>
      <c r="AB52" s="43">
        <f>(AA52-Z52)/Z52*100</f>
        <v>12.666666666666668</v>
      </c>
      <c r="AC52" s="70">
        <f t="shared" si="3"/>
        <v>25184</v>
      </c>
      <c r="AD52" s="70">
        <f t="shared" si="4"/>
        <v>28077</v>
      </c>
      <c r="AE52" s="43">
        <f>(AD52-AC52)/AC52*100</f>
        <v>11.487452350698856</v>
      </c>
    </row>
    <row r="53" spans="1:31" ht="16.2" thickBot="1" x14ac:dyDescent="0.35">
      <c r="A53" s="25" t="s">
        <v>25</v>
      </c>
      <c r="B53" s="34"/>
      <c r="C53" s="2"/>
      <c r="D53" s="44"/>
      <c r="E53" s="34"/>
      <c r="F53" s="2"/>
      <c r="G53" s="35"/>
      <c r="H53" s="34"/>
      <c r="I53" s="2"/>
      <c r="J53" s="35"/>
      <c r="K53" s="34"/>
      <c r="L53" s="2"/>
      <c r="M53" s="35"/>
      <c r="N53" s="34"/>
      <c r="O53" s="2"/>
      <c r="P53" s="35"/>
      <c r="Q53" s="34"/>
      <c r="R53" s="2"/>
      <c r="S53" s="35"/>
      <c r="T53" s="34"/>
      <c r="U53" s="2"/>
      <c r="V53" s="35"/>
      <c r="W53" s="34"/>
      <c r="X53" s="2"/>
      <c r="Y53" s="35"/>
      <c r="Z53" s="34"/>
      <c r="AA53" s="9"/>
      <c r="AB53" s="35"/>
      <c r="AC53" s="57"/>
      <c r="AD53" s="22"/>
      <c r="AE53" s="35"/>
    </row>
    <row r="54" spans="1:31" ht="15" thickBot="1" x14ac:dyDescent="0.35">
      <c r="A54" s="26" t="s">
        <v>15</v>
      </c>
      <c r="B54" s="36">
        <v>8290</v>
      </c>
      <c r="C54" s="3">
        <v>8421</v>
      </c>
      <c r="D54" s="37">
        <f>(C54-B54)/B54*100</f>
        <v>1.5802171290711702</v>
      </c>
      <c r="E54" s="36">
        <v>6</v>
      </c>
      <c r="F54" s="3">
        <v>10</v>
      </c>
      <c r="G54" s="37">
        <f>(F54-E54)/E54*100</f>
        <v>66.666666666666657</v>
      </c>
      <c r="H54" s="36">
        <v>10</v>
      </c>
      <c r="I54" s="3">
        <v>51</v>
      </c>
      <c r="J54" s="37">
        <f>(I54-H54)/H54*100</f>
        <v>409.99999999999994</v>
      </c>
      <c r="K54" s="36">
        <v>45</v>
      </c>
      <c r="L54" s="3">
        <v>51</v>
      </c>
      <c r="M54" s="37">
        <f>(L54-K54)/K54*100</f>
        <v>13.333333333333334</v>
      </c>
      <c r="N54" s="36">
        <v>1</v>
      </c>
      <c r="O54" s="3">
        <v>1</v>
      </c>
      <c r="P54" s="37">
        <f>(O54-N54)/N54*100</f>
        <v>0</v>
      </c>
      <c r="Q54" s="36"/>
      <c r="R54" s="3"/>
      <c r="S54" s="37" t="e">
        <f>(R54-Q54)/Q54*100</f>
        <v>#DIV/0!</v>
      </c>
      <c r="T54" s="36">
        <v>9</v>
      </c>
      <c r="U54" s="3">
        <v>2</v>
      </c>
      <c r="V54" s="37">
        <f>(U54-T54)/T54*100</f>
        <v>-77.777777777777786</v>
      </c>
      <c r="W54" s="36">
        <v>180</v>
      </c>
      <c r="X54" s="3">
        <v>170</v>
      </c>
      <c r="Y54" s="37">
        <f>(X54-W54)/W54*100</f>
        <v>-5.5555555555555554</v>
      </c>
      <c r="Z54" s="36">
        <f>74+324</f>
        <v>398</v>
      </c>
      <c r="AA54" s="10">
        <v>350</v>
      </c>
      <c r="AB54" s="37">
        <f>(AA54-Z54)/Z54*100</f>
        <v>-12.060301507537687</v>
      </c>
      <c r="AC54" s="69">
        <f t="shared" si="3"/>
        <v>8939</v>
      </c>
      <c r="AD54" s="69">
        <f t="shared" si="4"/>
        <v>9056</v>
      </c>
      <c r="AE54" s="37">
        <f>(AD54-AC54)/AC54*100</f>
        <v>1.3088712383935563</v>
      </c>
    </row>
    <row r="55" spans="1:31" ht="15" thickBot="1" x14ac:dyDescent="0.35">
      <c r="A55" s="27" t="s">
        <v>16</v>
      </c>
      <c r="B55" s="38">
        <v>48</v>
      </c>
      <c r="C55" s="5">
        <v>53</v>
      </c>
      <c r="D55" s="39">
        <f>(C55-B55)/B55*100</f>
        <v>10.416666666666668</v>
      </c>
      <c r="E55" s="38">
        <v>35</v>
      </c>
      <c r="F55" s="5">
        <v>24</v>
      </c>
      <c r="G55" s="39">
        <f>(F55-E55)/E55*100</f>
        <v>-31.428571428571427</v>
      </c>
      <c r="H55" s="38">
        <v>416</v>
      </c>
      <c r="I55" s="5">
        <v>560</v>
      </c>
      <c r="J55" s="39">
        <f>(I55-H55)/H55*100</f>
        <v>34.615384615384613</v>
      </c>
      <c r="K55" s="38"/>
      <c r="L55" s="5"/>
      <c r="M55" s="39" t="e">
        <f>(L55-K55)/K55*100</f>
        <v>#DIV/0!</v>
      </c>
      <c r="N55" s="38"/>
      <c r="O55" s="5"/>
      <c r="P55" s="39" t="e">
        <f>(O55-N55)/N55*100</f>
        <v>#DIV/0!</v>
      </c>
      <c r="Q55" s="38"/>
      <c r="R55" s="5"/>
      <c r="S55" s="39" t="e">
        <f>(R55-Q55)/Q55*100</f>
        <v>#DIV/0!</v>
      </c>
      <c r="T55" s="38"/>
      <c r="U55" s="5"/>
      <c r="V55" s="39" t="e">
        <f>(U55-T55)/T55*100</f>
        <v>#DIV/0!</v>
      </c>
      <c r="W55" s="38">
        <v>14</v>
      </c>
      <c r="X55" s="5">
        <v>3</v>
      </c>
      <c r="Y55" s="39">
        <f>(X55-W55)/W55*100</f>
        <v>-78.571428571428569</v>
      </c>
      <c r="Z55" s="38"/>
      <c r="AA55" s="11"/>
      <c r="AB55" s="39" t="e">
        <f>(AA55-Z55)/Z55*100</f>
        <v>#DIV/0!</v>
      </c>
      <c r="AC55" s="69">
        <f t="shared" si="3"/>
        <v>513</v>
      </c>
      <c r="AD55" s="69">
        <f t="shared" si="4"/>
        <v>640</v>
      </c>
      <c r="AE55" s="39">
        <f>(AD55-AC55)/AC55*100</f>
        <v>24.756335282651072</v>
      </c>
    </row>
    <row r="56" spans="1:31" ht="15" thickBot="1" x14ac:dyDescent="0.35">
      <c r="A56" s="28" t="s">
        <v>13</v>
      </c>
      <c r="B56" s="40">
        <v>7418</v>
      </c>
      <c r="C56" s="6">
        <v>6634</v>
      </c>
      <c r="D56" s="41">
        <f>(C56-B56)/B56*100</f>
        <v>-10.568886492315988</v>
      </c>
      <c r="E56" s="40">
        <v>25</v>
      </c>
      <c r="F56" s="6">
        <v>6</v>
      </c>
      <c r="G56" s="41">
        <f>(F56-E56)/E56*100</f>
        <v>-76</v>
      </c>
      <c r="H56" s="40">
        <v>67</v>
      </c>
      <c r="I56" s="6">
        <v>31</v>
      </c>
      <c r="J56" s="41">
        <f>(I56-H56)/H56*100</f>
        <v>-53.731343283582092</v>
      </c>
      <c r="K56" s="40">
        <v>96</v>
      </c>
      <c r="L56" s="6">
        <v>245</v>
      </c>
      <c r="M56" s="41">
        <f>(L56-K56)/K56*100</f>
        <v>155.20833333333331</v>
      </c>
      <c r="N56" s="40">
        <v>7</v>
      </c>
      <c r="O56" s="6">
        <v>5</v>
      </c>
      <c r="P56" s="41">
        <f>(O56-N56)/N56*100</f>
        <v>-28.571428571428569</v>
      </c>
      <c r="Q56" s="40"/>
      <c r="R56" s="6"/>
      <c r="S56" s="41" t="e">
        <f>(R56-Q56)/Q56*100</f>
        <v>#DIV/0!</v>
      </c>
      <c r="T56" s="40">
        <v>305</v>
      </c>
      <c r="U56" s="6">
        <v>315</v>
      </c>
      <c r="V56" s="41">
        <f>(U56-T56)/T56*100</f>
        <v>3.278688524590164</v>
      </c>
      <c r="W56" s="40">
        <v>2550</v>
      </c>
      <c r="X56" s="6">
        <v>1248</v>
      </c>
      <c r="Y56" s="41">
        <f>(X56-W56)/W56*100</f>
        <v>-51.058823529411768</v>
      </c>
      <c r="Z56" s="40">
        <v>816</v>
      </c>
      <c r="AA56" s="12">
        <v>924</v>
      </c>
      <c r="AB56" s="41">
        <f>(AA56-Z56)/Z56*100</f>
        <v>13.23529411764706</v>
      </c>
      <c r="AC56" s="69">
        <f t="shared" si="3"/>
        <v>11284</v>
      </c>
      <c r="AD56" s="69">
        <f t="shared" si="4"/>
        <v>9408</v>
      </c>
      <c r="AE56" s="41">
        <f>(AD56-AC56)/AC56*100</f>
        <v>-16.625310173697269</v>
      </c>
    </row>
    <row r="57" spans="1:31" s="24" customFormat="1" ht="15" thickBot="1" x14ac:dyDescent="0.35">
      <c r="A57" s="31"/>
      <c r="B57" s="42">
        <f>SUM(B54:B56)</f>
        <v>15756</v>
      </c>
      <c r="C57" s="7">
        <v>15108</v>
      </c>
      <c r="D57" s="43">
        <f>(C57-B57)/B57*100</f>
        <v>-4.1127189642041131</v>
      </c>
      <c r="E57" s="42">
        <f t="shared" ref="E57:Z57" si="15">SUM(E54:E56)</f>
        <v>66</v>
      </c>
      <c r="F57" s="7">
        <v>40</v>
      </c>
      <c r="G57" s="43">
        <f>(F57-E57)/E57*100</f>
        <v>-39.393939393939391</v>
      </c>
      <c r="H57" s="42">
        <f t="shared" si="15"/>
        <v>493</v>
      </c>
      <c r="I57" s="7">
        <v>642</v>
      </c>
      <c r="J57" s="43">
        <f>(I57-H57)/H57*100</f>
        <v>30.223123732251523</v>
      </c>
      <c r="K57" s="42">
        <f t="shared" si="15"/>
        <v>141</v>
      </c>
      <c r="L57" s="7">
        <v>296</v>
      </c>
      <c r="M57" s="43">
        <f>(L57-K57)/K57*100</f>
        <v>109.92907801418438</v>
      </c>
      <c r="N57" s="42">
        <f t="shared" si="15"/>
        <v>8</v>
      </c>
      <c r="O57" s="7">
        <v>6</v>
      </c>
      <c r="P57" s="43">
        <f>(O57-N57)/N57*100</f>
        <v>-25</v>
      </c>
      <c r="Q57" s="42">
        <f t="shared" si="15"/>
        <v>0</v>
      </c>
      <c r="R57" s="7">
        <v>0</v>
      </c>
      <c r="S57" s="43" t="e">
        <f>(R57-Q57)/Q57*100</f>
        <v>#DIV/0!</v>
      </c>
      <c r="T57" s="42">
        <f t="shared" si="15"/>
        <v>314</v>
      </c>
      <c r="U57" s="7">
        <v>317</v>
      </c>
      <c r="V57" s="43">
        <f>(U57-T57)/T57*100</f>
        <v>0.95541401273885351</v>
      </c>
      <c r="W57" s="42">
        <f t="shared" si="15"/>
        <v>2744</v>
      </c>
      <c r="X57" s="7">
        <v>1421</v>
      </c>
      <c r="Y57" s="43">
        <f>(X57-W57)/W57*100</f>
        <v>-48.214285714285715</v>
      </c>
      <c r="Z57" s="42">
        <f t="shared" si="15"/>
        <v>1214</v>
      </c>
      <c r="AA57" s="13">
        <v>1274</v>
      </c>
      <c r="AB57" s="43">
        <f>(AA57-Z57)/Z57*100</f>
        <v>4.9423393739703458</v>
      </c>
      <c r="AC57" s="70">
        <f t="shared" si="3"/>
        <v>20736</v>
      </c>
      <c r="AD57" s="70">
        <f t="shared" si="4"/>
        <v>19104</v>
      </c>
      <c r="AE57" s="43">
        <f>(AD57-AC57)/AC57*100</f>
        <v>-7.8703703703703702</v>
      </c>
    </row>
    <row r="58" spans="1:31" ht="16.2" thickBot="1" x14ac:dyDescent="0.35">
      <c r="A58" s="25" t="s">
        <v>26</v>
      </c>
      <c r="B58" s="34"/>
      <c r="C58" s="2"/>
      <c r="D58" s="44"/>
      <c r="E58" s="34"/>
      <c r="F58" s="2"/>
      <c r="G58" s="35"/>
      <c r="H58" s="34"/>
      <c r="I58" s="2"/>
      <c r="J58" s="35"/>
      <c r="K58" s="34"/>
      <c r="L58" s="2"/>
      <c r="M58" s="35"/>
      <c r="N58" s="34"/>
      <c r="O58" s="2"/>
      <c r="P58" s="35"/>
      <c r="Q58" s="34"/>
      <c r="R58" s="2"/>
      <c r="S58" s="35"/>
      <c r="T58" s="34"/>
      <c r="U58" s="2"/>
      <c r="V58" s="35"/>
      <c r="W58" s="34"/>
      <c r="X58" s="2"/>
      <c r="Y58" s="35"/>
      <c r="Z58" s="34"/>
      <c r="AA58" s="9"/>
      <c r="AB58" s="35"/>
      <c r="AC58" s="57"/>
      <c r="AD58" s="22"/>
      <c r="AE58" s="35"/>
    </row>
    <row r="59" spans="1:31" ht="15" thickBot="1" x14ac:dyDescent="0.35">
      <c r="A59" s="26" t="s">
        <v>15</v>
      </c>
      <c r="B59" s="36">
        <v>10605</v>
      </c>
      <c r="C59" s="3">
        <v>9885</v>
      </c>
      <c r="D59" s="37">
        <f>(C59-B59)/B59*100</f>
        <v>-6.7892503536067892</v>
      </c>
      <c r="E59" s="36">
        <v>27</v>
      </c>
      <c r="F59" s="3">
        <v>15</v>
      </c>
      <c r="G59" s="37">
        <f>(F59-E59)/E59*100</f>
        <v>-44.444444444444443</v>
      </c>
      <c r="H59" s="36">
        <v>97</v>
      </c>
      <c r="I59" s="3">
        <v>104</v>
      </c>
      <c r="J59" s="37">
        <f>(I59-H59)/H59*100</f>
        <v>7.216494845360824</v>
      </c>
      <c r="K59" s="36">
        <v>86</v>
      </c>
      <c r="L59" s="3">
        <v>125</v>
      </c>
      <c r="M59" s="37">
        <f>(L59-K59)/K59*100</f>
        <v>45.348837209302324</v>
      </c>
      <c r="N59" s="36"/>
      <c r="O59" s="3">
        <v>1</v>
      </c>
      <c r="P59" s="37" t="e">
        <f>(O59-N59)/N59*100</f>
        <v>#DIV/0!</v>
      </c>
      <c r="Q59" s="36"/>
      <c r="R59" s="3"/>
      <c r="S59" s="37" t="e">
        <f>(R59-Q59)/Q59*100</f>
        <v>#DIV/0!</v>
      </c>
      <c r="T59" s="36"/>
      <c r="U59" s="3">
        <v>13</v>
      </c>
      <c r="V59" s="37" t="e">
        <f>(U59-T59)/T59*100</f>
        <v>#DIV/0!</v>
      </c>
      <c r="W59" s="36">
        <v>166</v>
      </c>
      <c r="X59" s="3">
        <v>132</v>
      </c>
      <c r="Y59" s="37">
        <f>(X59-W59)/W59*100</f>
        <v>-20.481927710843372</v>
      </c>
      <c r="Z59" s="36">
        <v>1803</v>
      </c>
      <c r="AA59" s="10">
        <v>1579</v>
      </c>
      <c r="AB59" s="37">
        <f>(AA59-Z59)/Z59*100</f>
        <v>-12.423738214087631</v>
      </c>
      <c r="AC59" s="69">
        <f t="shared" si="3"/>
        <v>12784</v>
      </c>
      <c r="AD59" s="69">
        <f t="shared" si="4"/>
        <v>11854</v>
      </c>
      <c r="AE59" s="37">
        <f>(AD59-AC59)/AC59*100</f>
        <v>-7.2747183979974972</v>
      </c>
    </row>
    <row r="60" spans="1:31" ht="15" thickBot="1" x14ac:dyDescent="0.35">
      <c r="A60" s="27" t="s">
        <v>16</v>
      </c>
      <c r="B60" s="38">
        <v>4</v>
      </c>
      <c r="C60" s="5">
        <v>13</v>
      </c>
      <c r="D60" s="39">
        <f>(C60-B60)/B60*100</f>
        <v>225</v>
      </c>
      <c r="E60" s="38"/>
      <c r="F60" s="5"/>
      <c r="G60" s="39" t="e">
        <f>(F60-E60)/E60*100</f>
        <v>#DIV/0!</v>
      </c>
      <c r="H60" s="38">
        <v>103</v>
      </c>
      <c r="I60" s="5">
        <v>87</v>
      </c>
      <c r="J60" s="39">
        <f>(I60-H60)/H60*100</f>
        <v>-15.53398058252427</v>
      </c>
      <c r="K60" s="38"/>
      <c r="L60" s="5"/>
      <c r="M60" s="39" t="e">
        <f>(L60-K60)/K60*100</f>
        <v>#DIV/0!</v>
      </c>
      <c r="N60" s="38"/>
      <c r="O60" s="5"/>
      <c r="P60" s="39" t="e">
        <f>(O60-N60)/N60*100</f>
        <v>#DIV/0!</v>
      </c>
      <c r="Q60" s="38"/>
      <c r="R60" s="5"/>
      <c r="S60" s="39" t="e">
        <f>(R60-Q60)/Q60*100</f>
        <v>#DIV/0!</v>
      </c>
      <c r="T60" s="38"/>
      <c r="U60" s="5"/>
      <c r="V60" s="39" t="e">
        <f>(U60-T60)/T60*100</f>
        <v>#DIV/0!</v>
      </c>
      <c r="W60" s="38"/>
      <c r="X60" s="5">
        <v>1</v>
      </c>
      <c r="Y60" s="39" t="e">
        <f>(X60-W60)/W60*100</f>
        <v>#DIV/0!</v>
      </c>
      <c r="Z60" s="38"/>
      <c r="AA60" s="11"/>
      <c r="AB60" s="39" t="e">
        <f>(AA60-Z60)/Z60*100</f>
        <v>#DIV/0!</v>
      </c>
      <c r="AC60" s="69">
        <f t="shared" si="3"/>
        <v>107</v>
      </c>
      <c r="AD60" s="69">
        <f t="shared" si="4"/>
        <v>101</v>
      </c>
      <c r="AE60" s="39">
        <f>(AD60-AC60)/AC60*100</f>
        <v>-5.6074766355140184</v>
      </c>
    </row>
    <row r="61" spans="1:31" ht="15" thickBot="1" x14ac:dyDescent="0.35">
      <c r="A61" s="28" t="s">
        <v>13</v>
      </c>
      <c r="B61" s="40">
        <v>25284</v>
      </c>
      <c r="C61" s="6">
        <v>21496</v>
      </c>
      <c r="D61" s="41">
        <f>(C61-B61)/B61*100</f>
        <v>-14.981806676158834</v>
      </c>
      <c r="E61" s="40">
        <v>21</v>
      </c>
      <c r="F61" s="6">
        <v>15</v>
      </c>
      <c r="G61" s="41">
        <f>(F61-E61)/E61*100</f>
        <v>-28.571428571428569</v>
      </c>
      <c r="H61" s="40">
        <v>69</v>
      </c>
      <c r="I61" s="6">
        <v>95</v>
      </c>
      <c r="J61" s="41">
        <f>(I61-H61)/H61*100</f>
        <v>37.681159420289859</v>
      </c>
      <c r="K61" s="40">
        <v>1040</v>
      </c>
      <c r="L61" s="6">
        <v>643</v>
      </c>
      <c r="M61" s="41">
        <f>(L61-K61)/K61*100</f>
        <v>-38.17307692307692</v>
      </c>
      <c r="N61" s="40"/>
      <c r="O61" s="6"/>
      <c r="P61" s="41" t="e">
        <f>(O61-N61)/N61*100</f>
        <v>#DIV/0!</v>
      </c>
      <c r="Q61" s="40"/>
      <c r="R61" s="6"/>
      <c r="S61" s="41" t="e">
        <f>(R61-Q61)/Q61*100</f>
        <v>#DIV/0!</v>
      </c>
      <c r="T61" s="40">
        <v>1</v>
      </c>
      <c r="U61" s="6">
        <v>7</v>
      </c>
      <c r="V61" s="41">
        <f>(U61-T61)/T61*100</f>
        <v>600</v>
      </c>
      <c r="W61" s="40">
        <v>2359</v>
      </c>
      <c r="X61" s="6">
        <v>1660</v>
      </c>
      <c r="Y61" s="41">
        <f>(X61-W61)/W61*100</f>
        <v>-29.631199660873254</v>
      </c>
      <c r="Z61" s="40">
        <v>2648</v>
      </c>
      <c r="AA61" s="12">
        <v>1861</v>
      </c>
      <c r="AB61" s="41">
        <f>(AA61-Z61)/Z61*100</f>
        <v>-29.720543806646525</v>
      </c>
      <c r="AC61" s="69">
        <f t="shared" si="3"/>
        <v>31422</v>
      </c>
      <c r="AD61" s="69">
        <f t="shared" si="4"/>
        <v>25777</v>
      </c>
      <c r="AE61" s="41">
        <f>(AD61-AC61)/AC61*100</f>
        <v>-17.965119979632107</v>
      </c>
    </row>
    <row r="62" spans="1:31" ht="15" thickBot="1" x14ac:dyDescent="0.35">
      <c r="A62" s="31"/>
      <c r="B62" s="42">
        <f>SUM(B59:B61)</f>
        <v>35893</v>
      </c>
      <c r="C62" s="7">
        <v>31394</v>
      </c>
      <c r="D62" s="43">
        <f>(C62-B62)/B62*100</f>
        <v>-12.534477474716518</v>
      </c>
      <c r="E62" s="42">
        <f t="shared" ref="E62:Z62" si="16">SUM(E59:E61)</f>
        <v>48</v>
      </c>
      <c r="F62" s="7">
        <v>30</v>
      </c>
      <c r="G62" s="43">
        <f>(F62-E62)/E62*100</f>
        <v>-37.5</v>
      </c>
      <c r="H62" s="42">
        <f t="shared" si="16"/>
        <v>269</v>
      </c>
      <c r="I62" s="7">
        <v>286</v>
      </c>
      <c r="J62" s="43">
        <f>(I62-H62)/H62*100</f>
        <v>6.3197026022304827</v>
      </c>
      <c r="K62" s="42">
        <f t="shared" si="16"/>
        <v>1126</v>
      </c>
      <c r="L62" s="7">
        <v>768</v>
      </c>
      <c r="M62" s="43">
        <f>(L62-K62)/K62*100</f>
        <v>-31.793960923623445</v>
      </c>
      <c r="N62" s="42">
        <f t="shared" si="16"/>
        <v>0</v>
      </c>
      <c r="O62" s="7">
        <v>1</v>
      </c>
      <c r="P62" s="43" t="e">
        <f>(O62-N62)/N62*100</f>
        <v>#DIV/0!</v>
      </c>
      <c r="Q62" s="42">
        <f t="shared" si="16"/>
        <v>0</v>
      </c>
      <c r="R62" s="7">
        <v>0</v>
      </c>
      <c r="S62" s="43" t="e">
        <f>(R62-Q62)/Q62*100</f>
        <v>#DIV/0!</v>
      </c>
      <c r="T62" s="42">
        <f t="shared" si="16"/>
        <v>1</v>
      </c>
      <c r="U62" s="7">
        <v>20</v>
      </c>
      <c r="V62" s="43">
        <f>(U62-T62)/T62*100</f>
        <v>1900</v>
      </c>
      <c r="W62" s="42">
        <f t="shared" si="16"/>
        <v>2525</v>
      </c>
      <c r="X62" s="7">
        <v>1793</v>
      </c>
      <c r="Y62" s="43">
        <f>(X62-W62)/W62*100</f>
        <v>-28.990099009900987</v>
      </c>
      <c r="Z62" s="42">
        <f t="shared" si="16"/>
        <v>4451</v>
      </c>
      <c r="AA62" s="13">
        <v>3440</v>
      </c>
      <c r="AB62" s="43">
        <f>(AA62-Z62)/Z62*100</f>
        <v>-22.713996854639408</v>
      </c>
      <c r="AC62" s="69">
        <f t="shared" si="3"/>
        <v>44313</v>
      </c>
      <c r="AD62" s="69">
        <f t="shared" si="4"/>
        <v>37732</v>
      </c>
      <c r="AE62" s="43">
        <f>(AD62-AC62)/AC62*100</f>
        <v>-14.851172342202062</v>
      </c>
    </row>
    <row r="63" spans="1:31" s="24" customFormat="1" ht="16.2" thickBot="1" x14ac:dyDescent="0.35">
      <c r="A63" s="25" t="s">
        <v>27</v>
      </c>
      <c r="B63" s="34"/>
      <c r="C63" s="2"/>
      <c r="D63" s="44"/>
      <c r="E63" s="34"/>
      <c r="F63" s="2"/>
      <c r="G63" s="35"/>
      <c r="H63" s="34"/>
      <c r="I63" s="2"/>
      <c r="J63" s="35"/>
      <c r="K63" s="34"/>
      <c r="L63" s="2"/>
      <c r="M63" s="35"/>
      <c r="N63" s="34"/>
      <c r="O63" s="2"/>
      <c r="P63" s="35"/>
      <c r="Q63" s="34"/>
      <c r="R63" s="2"/>
      <c r="S63" s="35"/>
      <c r="T63" s="34"/>
      <c r="U63" s="2"/>
      <c r="V63" s="35"/>
      <c r="W63" s="34"/>
      <c r="X63" s="2"/>
      <c r="Y63" s="35"/>
      <c r="Z63" s="34"/>
      <c r="AA63" s="9"/>
      <c r="AB63" s="35"/>
      <c r="AC63" s="57"/>
      <c r="AD63" s="22"/>
      <c r="AE63" s="35"/>
    </row>
    <row r="64" spans="1:31" ht="15" thickBot="1" x14ac:dyDescent="0.35">
      <c r="A64" s="26" t="s">
        <v>15</v>
      </c>
      <c r="B64" s="36">
        <v>1573</v>
      </c>
      <c r="C64" s="3">
        <v>1930</v>
      </c>
      <c r="D64" s="37">
        <f t="shared" ref="D64:D72" si="17">(C64-B64)/B64*100</f>
        <v>22.695486331849967</v>
      </c>
      <c r="E64" s="36"/>
      <c r="F64" s="3"/>
      <c r="G64" s="37" t="e">
        <f t="shared" ref="G64:G72" si="18">(F64-E64)/E64*100</f>
        <v>#DIV/0!</v>
      </c>
      <c r="H64" s="36"/>
      <c r="I64" s="3">
        <v>4</v>
      </c>
      <c r="J64" s="37" t="e">
        <f t="shared" ref="J64:J72" si="19">(I64-H64)/H64*100</f>
        <v>#DIV/0!</v>
      </c>
      <c r="K64" s="36">
        <v>942</v>
      </c>
      <c r="L64" s="3">
        <v>1123</v>
      </c>
      <c r="M64" s="37">
        <f t="shared" ref="M64:M72" si="20">(L64-K64)/K64*100</f>
        <v>19.21443736730361</v>
      </c>
      <c r="N64" s="36"/>
      <c r="O64" s="3"/>
      <c r="P64" s="37" t="e">
        <f t="shared" ref="P64:P72" si="21">(O64-N64)/N64*100</f>
        <v>#DIV/0!</v>
      </c>
      <c r="Q64" s="36">
        <v>2</v>
      </c>
      <c r="R64" s="3"/>
      <c r="S64" s="37">
        <f t="shared" ref="S64:S72" si="22">(R64-Q64)/Q64*100</f>
        <v>-100</v>
      </c>
      <c r="T64" s="36"/>
      <c r="U64" s="3"/>
      <c r="V64" s="37" t="e">
        <f t="shared" ref="V64:V72" si="23">(U64-T64)/T64*100</f>
        <v>#DIV/0!</v>
      </c>
      <c r="W64" s="36">
        <v>210</v>
      </c>
      <c r="X64" s="3">
        <v>143</v>
      </c>
      <c r="Y64" s="37">
        <f t="shared" ref="Y64:Y72" si="24">(X64-W64)/W64*100</f>
        <v>-31.904761904761902</v>
      </c>
      <c r="Z64" s="36">
        <v>66</v>
      </c>
      <c r="AA64" s="10">
        <v>59</v>
      </c>
      <c r="AB64" s="37">
        <f t="shared" ref="AB64:AB72" si="25">(AA64-Z64)/Z64*100</f>
        <v>-10.606060606060606</v>
      </c>
      <c r="AC64" s="69">
        <f t="shared" si="3"/>
        <v>2793</v>
      </c>
      <c r="AD64" s="69">
        <f t="shared" si="4"/>
        <v>3259</v>
      </c>
      <c r="AE64" s="37">
        <f t="shared" ref="AE64:AE72" si="26">(AD64-AC64)/AC64*100</f>
        <v>16.684568564267813</v>
      </c>
    </row>
    <row r="65" spans="1:31" ht="15" thickBot="1" x14ac:dyDescent="0.35">
      <c r="A65" s="27" t="s">
        <v>16</v>
      </c>
      <c r="B65" s="38">
        <v>24</v>
      </c>
      <c r="C65" s="5">
        <v>26</v>
      </c>
      <c r="D65" s="39">
        <f t="shared" si="17"/>
        <v>8.3333333333333321</v>
      </c>
      <c r="E65" s="38">
        <v>3</v>
      </c>
      <c r="F65" s="5">
        <v>38</v>
      </c>
      <c r="G65" s="39">
        <f t="shared" si="18"/>
        <v>1166.6666666666665</v>
      </c>
      <c r="H65" s="38">
        <v>106</v>
      </c>
      <c r="I65" s="5">
        <v>144</v>
      </c>
      <c r="J65" s="39">
        <f t="shared" si="19"/>
        <v>35.849056603773583</v>
      </c>
      <c r="K65" s="38"/>
      <c r="L65" s="5"/>
      <c r="M65" s="39" t="e">
        <f t="shared" si="20"/>
        <v>#DIV/0!</v>
      </c>
      <c r="N65" s="38"/>
      <c r="O65" s="5"/>
      <c r="P65" s="39" t="e">
        <f t="shared" si="21"/>
        <v>#DIV/0!</v>
      </c>
      <c r="Q65" s="38"/>
      <c r="R65" s="5"/>
      <c r="S65" s="39" t="e">
        <f t="shared" si="22"/>
        <v>#DIV/0!</v>
      </c>
      <c r="T65" s="38"/>
      <c r="U65" s="5"/>
      <c r="V65" s="39" t="e">
        <f t="shared" si="23"/>
        <v>#DIV/0!</v>
      </c>
      <c r="W65" s="38">
        <v>28</v>
      </c>
      <c r="X65" s="5">
        <v>13</v>
      </c>
      <c r="Y65" s="39">
        <f t="shared" si="24"/>
        <v>-53.571428571428569</v>
      </c>
      <c r="Z65" s="38"/>
      <c r="AA65" s="11"/>
      <c r="AB65" s="39" t="e">
        <f t="shared" si="25"/>
        <v>#DIV/0!</v>
      </c>
      <c r="AC65" s="69">
        <f t="shared" si="3"/>
        <v>161</v>
      </c>
      <c r="AD65" s="69">
        <f t="shared" si="4"/>
        <v>221</v>
      </c>
      <c r="AE65" s="39">
        <f t="shared" si="26"/>
        <v>37.267080745341616</v>
      </c>
    </row>
    <row r="66" spans="1:31" ht="15" thickBot="1" x14ac:dyDescent="0.35">
      <c r="A66" s="28" t="s">
        <v>13</v>
      </c>
      <c r="B66" s="40">
        <v>93</v>
      </c>
      <c r="C66" s="6">
        <v>111</v>
      </c>
      <c r="D66" s="41">
        <f t="shared" si="17"/>
        <v>19.35483870967742</v>
      </c>
      <c r="E66" s="40"/>
      <c r="F66" s="6">
        <v>1</v>
      </c>
      <c r="G66" s="41" t="e">
        <f t="shared" si="18"/>
        <v>#DIV/0!</v>
      </c>
      <c r="H66" s="40">
        <v>1</v>
      </c>
      <c r="I66" s="6">
        <v>1</v>
      </c>
      <c r="J66" s="41">
        <f t="shared" si="19"/>
        <v>0</v>
      </c>
      <c r="K66" s="40">
        <v>9</v>
      </c>
      <c r="L66" s="6">
        <v>9</v>
      </c>
      <c r="M66" s="41">
        <f t="shared" si="20"/>
        <v>0</v>
      </c>
      <c r="N66" s="40"/>
      <c r="O66" s="6"/>
      <c r="P66" s="41" t="e">
        <f t="shared" si="21"/>
        <v>#DIV/0!</v>
      </c>
      <c r="Q66" s="40">
        <v>1</v>
      </c>
      <c r="R66" s="6"/>
      <c r="S66" s="41">
        <f t="shared" si="22"/>
        <v>-100</v>
      </c>
      <c r="T66" s="40"/>
      <c r="U66" s="6"/>
      <c r="V66" s="41" t="e">
        <f t="shared" si="23"/>
        <v>#DIV/0!</v>
      </c>
      <c r="W66" s="40">
        <v>2</v>
      </c>
      <c r="X66" s="6">
        <v>2</v>
      </c>
      <c r="Y66" s="41">
        <f t="shared" si="24"/>
        <v>0</v>
      </c>
      <c r="Z66" s="40"/>
      <c r="AA66" s="12"/>
      <c r="AB66" s="41" t="e">
        <f t="shared" si="25"/>
        <v>#DIV/0!</v>
      </c>
      <c r="AC66" s="69">
        <f t="shared" si="3"/>
        <v>106</v>
      </c>
      <c r="AD66" s="69">
        <f t="shared" si="4"/>
        <v>124</v>
      </c>
      <c r="AE66" s="41">
        <f t="shared" si="26"/>
        <v>16.981132075471699</v>
      </c>
    </row>
    <row r="67" spans="1:31" s="24" customFormat="1" ht="15" thickBot="1" x14ac:dyDescent="0.35">
      <c r="A67" s="31"/>
      <c r="B67" s="42">
        <f>SUM(B64:B66)</f>
        <v>1690</v>
      </c>
      <c r="C67" s="7">
        <v>2067</v>
      </c>
      <c r="D67" s="43">
        <f t="shared" si="17"/>
        <v>22.30769230769231</v>
      </c>
      <c r="E67" s="42">
        <f t="shared" ref="E67:Z67" si="27">SUM(E64:E66)</f>
        <v>3</v>
      </c>
      <c r="F67" s="7">
        <v>39</v>
      </c>
      <c r="G67" s="43">
        <f t="shared" si="18"/>
        <v>1200</v>
      </c>
      <c r="H67" s="42">
        <f t="shared" si="27"/>
        <v>107</v>
      </c>
      <c r="I67" s="7">
        <v>149</v>
      </c>
      <c r="J67" s="43">
        <f t="shared" si="19"/>
        <v>39.252336448598129</v>
      </c>
      <c r="K67" s="42">
        <f t="shared" si="27"/>
        <v>951</v>
      </c>
      <c r="L67" s="7">
        <v>1132</v>
      </c>
      <c r="M67" s="43">
        <f t="shared" si="20"/>
        <v>19.032597266035754</v>
      </c>
      <c r="N67" s="42">
        <f t="shared" si="27"/>
        <v>0</v>
      </c>
      <c r="O67" s="7">
        <v>0</v>
      </c>
      <c r="P67" s="43" t="e">
        <f t="shared" si="21"/>
        <v>#DIV/0!</v>
      </c>
      <c r="Q67" s="42">
        <f t="shared" si="27"/>
        <v>3</v>
      </c>
      <c r="R67" s="7">
        <v>0</v>
      </c>
      <c r="S67" s="43">
        <f t="shared" si="22"/>
        <v>-100</v>
      </c>
      <c r="T67" s="42">
        <f t="shared" si="27"/>
        <v>0</v>
      </c>
      <c r="U67" s="7">
        <v>0</v>
      </c>
      <c r="V67" s="43" t="e">
        <f t="shared" si="23"/>
        <v>#DIV/0!</v>
      </c>
      <c r="W67" s="42">
        <f t="shared" si="27"/>
        <v>240</v>
      </c>
      <c r="X67" s="7">
        <v>158</v>
      </c>
      <c r="Y67" s="43">
        <f t="shared" si="24"/>
        <v>-34.166666666666664</v>
      </c>
      <c r="Z67" s="42">
        <f t="shared" si="27"/>
        <v>66</v>
      </c>
      <c r="AA67" s="13">
        <v>59</v>
      </c>
      <c r="AB67" s="43">
        <f t="shared" si="25"/>
        <v>-10.606060606060606</v>
      </c>
      <c r="AC67" s="70">
        <f t="shared" si="3"/>
        <v>3060</v>
      </c>
      <c r="AD67" s="70">
        <f t="shared" si="4"/>
        <v>3604</v>
      </c>
      <c r="AE67" s="43">
        <f t="shared" si="26"/>
        <v>17.777777777777779</v>
      </c>
    </row>
    <row r="68" spans="1:31" s="61" customFormat="1" ht="27" customHeight="1" thickBot="1" x14ac:dyDescent="0.35">
      <c r="A68" s="62" t="s">
        <v>9</v>
      </c>
      <c r="B68" s="63">
        <f>B7+B12+B17+B22+B27+B32+B37+B42+B47+B52+B57+B62+B67</f>
        <v>721779</v>
      </c>
      <c r="C68" s="64">
        <f>C7+C12+C17+C22+C27+C32+C37+C42+C47+C52+C57+C62+C67</f>
        <v>734698</v>
      </c>
      <c r="D68" s="65">
        <f t="shared" si="17"/>
        <v>1.7898830528458156</v>
      </c>
      <c r="E68" s="63">
        <f>E7+E12+E17+E22+E27+E32+E37+E42+E47+E52+E57+E62+E67</f>
        <v>12446</v>
      </c>
      <c r="F68" s="64">
        <f>F7+F12+F17+F22+F27+F32+F37+F42+F47+F52+F57+F62+F67</f>
        <v>12205</v>
      </c>
      <c r="G68" s="65">
        <f t="shared" si="18"/>
        <v>-1.9363650972199904</v>
      </c>
      <c r="H68" s="63">
        <f>H7+H12+H17+H22+H27+H32+H37+H42+H47+H52+H57+H62+H67</f>
        <v>34104</v>
      </c>
      <c r="I68" s="64">
        <f>I7+I12+I17+I22+I27+I32+I37+I42+I47+I52+I57+I62+I67</f>
        <v>30628</v>
      </c>
      <c r="J68" s="65">
        <f t="shared" si="19"/>
        <v>-10.192352803190241</v>
      </c>
      <c r="K68" s="63">
        <f>K7+K12+K17+K22+K27+K32+K37+K42+K47+K52+K57+K62+K67</f>
        <v>22970</v>
      </c>
      <c r="L68" s="64">
        <f>L7+L12+L17+L22+L27+L32+L37+L42+L47+L52+L57+L62+L67</f>
        <v>20771</v>
      </c>
      <c r="M68" s="65">
        <f t="shared" si="20"/>
        <v>-9.5733565520243804</v>
      </c>
      <c r="N68" s="63">
        <f>N7+N12+N17+N22+N27+N32+N37+N42+N47+N52+N57+N62+N67</f>
        <v>44</v>
      </c>
      <c r="O68" s="64">
        <f>O7+O12+O17+O22+O27+O32+O37+O42+O47+O52+O57+O62+O67</f>
        <v>53</v>
      </c>
      <c r="P68" s="65">
        <f t="shared" si="21"/>
        <v>20.454545454545457</v>
      </c>
      <c r="Q68" s="63">
        <f>Q7+Q12+Q17+Q22+Q27+Q32+Q37+Q42+Q47+Q52+Q57+Q62+Q67</f>
        <v>76</v>
      </c>
      <c r="R68" s="64">
        <f>R7+R12+R17+R22+R27+R32+R37+R42+R47+R52+R57+R62+R67</f>
        <v>124</v>
      </c>
      <c r="S68" s="65">
        <f t="shared" si="22"/>
        <v>63.157894736842103</v>
      </c>
      <c r="T68" s="63">
        <f>T7+T12+T17+T22+T27+T32+T37+T42+T47+T52+T57+T62+T67</f>
        <v>7096</v>
      </c>
      <c r="U68" s="64">
        <f>U7+U12+U17+U22+U27+U32+U37+U42+U47+U52+U57+U62+U67</f>
        <v>7613</v>
      </c>
      <c r="V68" s="65">
        <f t="shared" si="23"/>
        <v>7.2857948139797069</v>
      </c>
      <c r="W68" s="63">
        <f>W7+W12+W17+W22+W27+W32+W37+W42+W47+W52+W57+W62+W67</f>
        <v>102312</v>
      </c>
      <c r="X68" s="64">
        <f>X7+X12+X17+X22+X27+X32+X37+X42+X47+X52+X57+X62+X67</f>
        <v>77930</v>
      </c>
      <c r="Y68" s="65">
        <f t="shared" si="24"/>
        <v>-23.831026663538978</v>
      </c>
      <c r="Z68" s="63">
        <f>Z7+Z12+Z17+Z22+Z27+Z32+Z37+Z42+Z47+Z52+Z57+Z62+Z67</f>
        <v>56985</v>
      </c>
      <c r="AA68" s="64">
        <f>AA7+AA12+AA17+AA22+AA27+AA32+AA37+AA42+AA47+AA52+AA57+AA62+AA67</f>
        <v>56511</v>
      </c>
      <c r="AB68" s="65">
        <f t="shared" si="25"/>
        <v>-0.83179784153724656</v>
      </c>
      <c r="AC68" s="63">
        <f>AC7+AC12+AC17+AC22+AC27+AC32+AC37+AC42+AC47+AC52+AC57+AC62+AC67</f>
        <v>957812</v>
      </c>
      <c r="AD68" s="64">
        <f>AD7+AD12+AD17+AD22+AD27+AD32+AD37+AD42+AD47+AD52+AD57+AD62+AD67</f>
        <v>940533</v>
      </c>
      <c r="AE68" s="65">
        <f t="shared" si="26"/>
        <v>-1.8040074670185799</v>
      </c>
    </row>
    <row r="69" spans="1:31" x14ac:dyDescent="0.3">
      <c r="A69" s="72" t="s">
        <v>15</v>
      </c>
      <c r="B69" s="73">
        <f t="shared" ref="B69:C71" si="28">B4+B9+B14+B19+B24+B29+B34+B39+B44+B49+B54+B59+B64</f>
        <v>429798</v>
      </c>
      <c r="C69" s="74">
        <f t="shared" si="28"/>
        <v>431710</v>
      </c>
      <c r="D69" s="75">
        <f t="shared" si="17"/>
        <v>0.44486014360234344</v>
      </c>
      <c r="E69" s="73">
        <f t="shared" ref="E69:F71" si="29">E4+E9+E14+E19+E24+E29+E34+E39+E44+E49+E54+E59+E64</f>
        <v>1424</v>
      </c>
      <c r="F69" s="74">
        <f t="shared" si="29"/>
        <v>1308</v>
      </c>
      <c r="G69" s="75">
        <f t="shared" si="18"/>
        <v>-8.1460674157303377</v>
      </c>
      <c r="H69" s="73">
        <f t="shared" ref="H69:I71" si="30">H4+H9+H14+H19+H24+H29+H34+H39+H44+H49+H54+H59+H64</f>
        <v>4066</v>
      </c>
      <c r="I69" s="74">
        <f t="shared" si="30"/>
        <v>3274</v>
      </c>
      <c r="J69" s="75">
        <f t="shared" si="19"/>
        <v>-19.478603049680277</v>
      </c>
      <c r="K69" s="73">
        <f t="shared" ref="K69:L71" si="31">K4+K9+K14+K19+K24+K29+K34+K39+K44+K49+K54+K59+K64</f>
        <v>11965</v>
      </c>
      <c r="L69" s="74">
        <f t="shared" si="31"/>
        <v>10836</v>
      </c>
      <c r="M69" s="75">
        <f t="shared" si="20"/>
        <v>-9.4358545758462178</v>
      </c>
      <c r="N69" s="73">
        <f t="shared" ref="N69:O71" si="32">N4+N9+N14+N19+N24+N29+N34+N39+N44+N49+N54+N59+N64</f>
        <v>29</v>
      </c>
      <c r="O69" s="74">
        <f t="shared" si="32"/>
        <v>40</v>
      </c>
      <c r="P69" s="75">
        <f t="shared" si="21"/>
        <v>37.931034482758619</v>
      </c>
      <c r="Q69" s="73">
        <f t="shared" ref="Q69:R71" si="33">Q4+Q9+Q14+Q19+Q24+Q29+Q34+Q39+Q44+Q49+Q54+Q59+Q64</f>
        <v>63</v>
      </c>
      <c r="R69" s="74">
        <f t="shared" si="33"/>
        <v>120</v>
      </c>
      <c r="S69" s="75">
        <f t="shared" si="22"/>
        <v>90.476190476190482</v>
      </c>
      <c r="T69" s="73">
        <f t="shared" ref="T69:U71" si="34">T4+T9+T14+T19+T24+T29+T34+T39+T44+T49+T54+T59+T64</f>
        <v>617</v>
      </c>
      <c r="U69" s="74">
        <f t="shared" si="34"/>
        <v>857</v>
      </c>
      <c r="V69" s="75">
        <f t="shared" si="23"/>
        <v>38.897893030794165</v>
      </c>
      <c r="W69" s="73">
        <f t="shared" ref="W69:X71" si="35">W4+W9+W14+W19+W24+W29+W34+W39+W44+W49+W54+W59+W64</f>
        <v>42121</v>
      </c>
      <c r="X69" s="74">
        <f t="shared" si="35"/>
        <v>33804</v>
      </c>
      <c r="Y69" s="75">
        <f t="shared" si="24"/>
        <v>-19.745495121198452</v>
      </c>
      <c r="Z69" s="73">
        <f t="shared" ref="Z69:AA71" si="36">Z4+Z9+Z14+Z19+Z24+Z29+Z34+Z39+Z44+Z49+Z54+Z59+Z64</f>
        <v>41251</v>
      </c>
      <c r="AA69" s="74">
        <f t="shared" si="36"/>
        <v>42049</v>
      </c>
      <c r="AB69" s="75">
        <f t="shared" si="25"/>
        <v>1.9344985576107248</v>
      </c>
      <c r="AC69" s="73">
        <f t="shared" ref="AC69:AD71" si="37">AC4+AC9+AC14+AC19+AC24+AC29+AC34+AC39+AC44+AC49+AC54+AC59+AC64</f>
        <v>531334</v>
      </c>
      <c r="AD69" s="74">
        <f t="shared" si="37"/>
        <v>523998</v>
      </c>
      <c r="AE69" s="75">
        <f t="shared" si="26"/>
        <v>-1.3806758084368778</v>
      </c>
    </row>
    <row r="70" spans="1:31" x14ac:dyDescent="0.3">
      <c r="A70" s="76" t="s">
        <v>16</v>
      </c>
      <c r="B70" s="77">
        <f t="shared" si="28"/>
        <v>2640</v>
      </c>
      <c r="C70" s="78">
        <f t="shared" si="28"/>
        <v>3417</v>
      </c>
      <c r="D70" s="79">
        <f t="shared" si="17"/>
        <v>29.43181818181818</v>
      </c>
      <c r="E70" s="77">
        <f t="shared" si="29"/>
        <v>9332</v>
      </c>
      <c r="F70" s="78">
        <f t="shared" si="29"/>
        <v>9541</v>
      </c>
      <c r="G70" s="79">
        <f t="shared" si="18"/>
        <v>2.2396056579511359</v>
      </c>
      <c r="H70" s="77">
        <f t="shared" si="30"/>
        <v>24856</v>
      </c>
      <c r="I70" s="78">
        <f t="shared" si="30"/>
        <v>22877</v>
      </c>
      <c r="J70" s="79">
        <f t="shared" si="19"/>
        <v>-7.9618603154168008</v>
      </c>
      <c r="K70" s="77">
        <f t="shared" si="31"/>
        <v>20</v>
      </c>
      <c r="L70" s="78">
        <f t="shared" si="31"/>
        <v>15</v>
      </c>
      <c r="M70" s="79">
        <f t="shared" si="20"/>
        <v>-25</v>
      </c>
      <c r="N70" s="77">
        <f t="shared" si="32"/>
        <v>5</v>
      </c>
      <c r="O70" s="78">
        <f t="shared" si="32"/>
        <v>0</v>
      </c>
      <c r="P70" s="79">
        <f t="shared" si="21"/>
        <v>-100</v>
      </c>
      <c r="Q70" s="77">
        <f t="shared" si="33"/>
        <v>0</v>
      </c>
      <c r="R70" s="78">
        <f t="shared" si="33"/>
        <v>0</v>
      </c>
      <c r="S70" s="79" t="e">
        <f t="shared" si="22"/>
        <v>#DIV/0!</v>
      </c>
      <c r="T70" s="77">
        <f t="shared" si="34"/>
        <v>27</v>
      </c>
      <c r="U70" s="78">
        <f t="shared" si="34"/>
        <v>40</v>
      </c>
      <c r="V70" s="79">
        <f t="shared" si="23"/>
        <v>48.148148148148145</v>
      </c>
      <c r="W70" s="77">
        <f t="shared" si="35"/>
        <v>1988</v>
      </c>
      <c r="X70" s="78">
        <f t="shared" si="35"/>
        <v>1763</v>
      </c>
      <c r="Y70" s="79">
        <f t="shared" si="24"/>
        <v>-11.317907444668009</v>
      </c>
      <c r="Z70" s="77">
        <f t="shared" si="36"/>
        <v>446</v>
      </c>
      <c r="AA70" s="78">
        <f t="shared" si="36"/>
        <v>534</v>
      </c>
      <c r="AB70" s="79">
        <f t="shared" si="25"/>
        <v>19.730941704035875</v>
      </c>
      <c r="AC70" s="77">
        <f t="shared" si="37"/>
        <v>39314</v>
      </c>
      <c r="AD70" s="78">
        <f t="shared" si="37"/>
        <v>38187</v>
      </c>
      <c r="AE70" s="79">
        <f t="shared" si="26"/>
        <v>-2.866663275169151</v>
      </c>
    </row>
    <row r="71" spans="1:31" x14ac:dyDescent="0.3">
      <c r="A71" s="80" t="s">
        <v>13</v>
      </c>
      <c r="B71" s="81">
        <f t="shared" si="28"/>
        <v>289341</v>
      </c>
      <c r="C71" s="82">
        <f t="shared" si="28"/>
        <v>299571</v>
      </c>
      <c r="D71" s="83">
        <f t="shared" si="17"/>
        <v>3.5356205999149792</v>
      </c>
      <c r="E71" s="81">
        <f t="shared" si="29"/>
        <v>1690</v>
      </c>
      <c r="F71" s="82">
        <f t="shared" si="29"/>
        <v>1356</v>
      </c>
      <c r="G71" s="83">
        <f t="shared" si="18"/>
        <v>-19.763313609467456</v>
      </c>
      <c r="H71" s="81">
        <f t="shared" si="30"/>
        <v>5182</v>
      </c>
      <c r="I71" s="82">
        <f t="shared" si="30"/>
        <v>4477</v>
      </c>
      <c r="J71" s="83">
        <f t="shared" si="19"/>
        <v>-13.60478579698958</v>
      </c>
      <c r="K71" s="81">
        <f t="shared" si="31"/>
        <v>10985</v>
      </c>
      <c r="L71" s="82">
        <f t="shared" si="31"/>
        <v>9920</v>
      </c>
      <c r="M71" s="83">
        <f t="shared" si="20"/>
        <v>-9.6950386891215299</v>
      </c>
      <c r="N71" s="81">
        <f t="shared" si="32"/>
        <v>10</v>
      </c>
      <c r="O71" s="82">
        <f t="shared" si="32"/>
        <v>13</v>
      </c>
      <c r="P71" s="83">
        <f t="shared" si="21"/>
        <v>30</v>
      </c>
      <c r="Q71" s="81">
        <f t="shared" si="33"/>
        <v>13</v>
      </c>
      <c r="R71" s="82">
        <f t="shared" si="33"/>
        <v>4</v>
      </c>
      <c r="S71" s="83">
        <f t="shared" si="22"/>
        <v>-69.230769230769226</v>
      </c>
      <c r="T71" s="81">
        <f t="shared" si="34"/>
        <v>6452</v>
      </c>
      <c r="U71" s="82">
        <f t="shared" si="34"/>
        <v>6716</v>
      </c>
      <c r="V71" s="83">
        <f t="shared" si="23"/>
        <v>4.0917544947303162</v>
      </c>
      <c r="W71" s="81">
        <f t="shared" si="35"/>
        <v>58203</v>
      </c>
      <c r="X71" s="82">
        <f t="shared" si="35"/>
        <v>42363</v>
      </c>
      <c r="Y71" s="83">
        <f t="shared" si="24"/>
        <v>-27.215092005566721</v>
      </c>
      <c r="Z71" s="81">
        <f t="shared" si="36"/>
        <v>15288</v>
      </c>
      <c r="AA71" s="82">
        <f t="shared" si="36"/>
        <v>13928</v>
      </c>
      <c r="AB71" s="83">
        <f t="shared" si="25"/>
        <v>-8.8958660387231809</v>
      </c>
      <c r="AC71" s="81">
        <f t="shared" si="37"/>
        <v>387164</v>
      </c>
      <c r="AD71" s="82">
        <f t="shared" si="37"/>
        <v>378348</v>
      </c>
      <c r="AE71" s="83">
        <f t="shared" si="26"/>
        <v>-2.2770712152989434</v>
      </c>
    </row>
    <row r="72" spans="1:31" ht="15" thickBot="1" x14ac:dyDescent="0.35">
      <c r="A72" s="31"/>
      <c r="B72" s="42">
        <f>SUM(B69:B71)</f>
        <v>721779</v>
      </c>
      <c r="C72" s="7">
        <f>SUM(C69:C71)</f>
        <v>734698</v>
      </c>
      <c r="D72" s="43">
        <f t="shared" si="17"/>
        <v>1.7898830528458156</v>
      </c>
      <c r="E72" s="42">
        <f>SUM(E69:E71)</f>
        <v>12446</v>
      </c>
      <c r="F72" s="7">
        <f>SUM(F69:F71)</f>
        <v>12205</v>
      </c>
      <c r="G72" s="43">
        <f t="shared" si="18"/>
        <v>-1.9363650972199904</v>
      </c>
      <c r="H72" s="42">
        <f>SUM(H69:H71)</f>
        <v>34104</v>
      </c>
      <c r="I72" s="7">
        <f>SUM(I69:I71)</f>
        <v>30628</v>
      </c>
      <c r="J72" s="43">
        <f t="shared" si="19"/>
        <v>-10.192352803190241</v>
      </c>
      <c r="K72" s="42">
        <f>SUM(K69:K71)</f>
        <v>22970</v>
      </c>
      <c r="L72" s="7">
        <f>SUM(L69:L71)</f>
        <v>20771</v>
      </c>
      <c r="M72" s="43">
        <f t="shared" si="20"/>
        <v>-9.5733565520243804</v>
      </c>
      <c r="N72" s="42">
        <f>SUM(N69:N71)</f>
        <v>44</v>
      </c>
      <c r="O72" s="7">
        <f>SUM(O69:O71)</f>
        <v>53</v>
      </c>
      <c r="P72" s="43">
        <f t="shared" si="21"/>
        <v>20.454545454545457</v>
      </c>
      <c r="Q72" s="42">
        <f>SUM(Q69:Q71)</f>
        <v>76</v>
      </c>
      <c r="R72" s="7">
        <f>SUM(R69:R71)</f>
        <v>124</v>
      </c>
      <c r="S72" s="43">
        <f t="shared" si="22"/>
        <v>63.157894736842103</v>
      </c>
      <c r="T72" s="42">
        <f>SUM(T69:T71)</f>
        <v>7096</v>
      </c>
      <c r="U72" s="7">
        <f>SUM(U69:U71)</f>
        <v>7613</v>
      </c>
      <c r="V72" s="43">
        <f t="shared" si="23"/>
        <v>7.2857948139797069</v>
      </c>
      <c r="W72" s="42">
        <f>SUM(W69:W71)</f>
        <v>102312</v>
      </c>
      <c r="X72" s="7">
        <f>SUM(X69:X71)</f>
        <v>77930</v>
      </c>
      <c r="Y72" s="43">
        <f t="shared" si="24"/>
        <v>-23.831026663538978</v>
      </c>
      <c r="Z72" s="42">
        <f>SUM(Z69:Z71)</f>
        <v>56985</v>
      </c>
      <c r="AA72" s="7">
        <f>SUM(AA69:AA71)</f>
        <v>56511</v>
      </c>
      <c r="AB72" s="43">
        <f t="shared" si="25"/>
        <v>-0.83179784153724656</v>
      </c>
      <c r="AC72" s="42">
        <f>SUM(AC69:AC71)</f>
        <v>957812</v>
      </c>
      <c r="AD72" s="7">
        <f>SUM(AD69:AD71)</f>
        <v>940533</v>
      </c>
      <c r="AE72" s="43">
        <f t="shared" si="26"/>
        <v>-1.8040074670185799</v>
      </c>
    </row>
  </sheetData>
  <sheetProtection sheet="1" objects="1" scenarios="1" selectLockedCells="1" selectUnlockedCells="1"/>
  <mergeCells count="10">
    <mergeCell ref="B1:D1"/>
    <mergeCell ref="T1:V1"/>
    <mergeCell ref="W1:Y1"/>
    <mergeCell ref="Z1:AB1"/>
    <mergeCell ref="AC1:AE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Suomi</Language>
    <AssignedTo xmlns="http://schemas.microsoft.com/sharepoint/v3">
      <UserInfo>
        <DisplayName/>
        <AccountId xsi:nil="true"/>
        <AccountType/>
      </UserInfo>
    </AssignedTo>
    <Hyväksyjä xmlns="6a799cd0-5215-4d08-ad6c-ffc8c6eef346">
      <UserInfo>
        <DisplayName/>
        <AccountId xsi:nil="true"/>
        <AccountType/>
      </UserInfo>
    </Hyväksyjä>
    <c52ccaa3fb1840b4b29809108eb9364e xmlns="6a799cd0-5215-4d08-ad6c-ffc8c6eef346">
      <Terms xmlns="http://schemas.microsoft.com/office/infopath/2007/PartnerControls">
        <TermInfo xmlns="http://schemas.microsoft.com/office/infopath/2007/PartnerControls">
          <TermName>Kulttuuritoimi</TermName>
          <TermId>929f02d1-b724-459e-b557-33272e719718</TermId>
        </TermInfo>
      </Terms>
    </c52ccaa3fb1840b4b29809108eb9364e>
    <KpiDescription xmlns="http://schemas.microsoft.com/sharepoint/v3" xsi:nil="true"/>
    <k2c5df7bc0b04da8932d18fa68210511 xmlns="6a799cd0-5215-4d08-ad6c-ffc8c6eef346">
      <Terms xmlns="http://schemas.microsoft.com/office/infopath/2007/PartnerControls"/>
    </k2c5df7bc0b04da8932d18fa68210511>
    <Kokouspäivämäärä xmlns="6a799cd0-5215-4d08-ad6c-ffc8c6eef346" xsi:nil="true"/>
    <TaxCatchAll xmlns="6a799cd0-5215-4d08-ad6c-ffc8c6eef346">
      <Value>33</Value>
      <Value>2</Value>
      <Value>40</Value>
      <Value>1</Value>
    </TaxCatchAll>
    <h496845150ad4eb8981dc48dbb2094c7 xmlns="6a799cd0-5215-4d08-ad6c-ffc8c6eef346">
      <Terms xmlns="http://schemas.microsoft.com/office/infopath/2007/PartnerControls"/>
    </h496845150ad4eb8981dc48dbb2094c7>
    <Numero xmlns="6a799cd0-5215-4d08-ad6c-ffc8c6eef346" xsi:nil="true"/>
    <Asiakirjan_x0020_tila xmlns="6a799cd0-5215-4d08-ad6c-ffc8c6eef346">Valmis</Asiakirjan_x0020_tila>
    <f8ea21d81f1a4adf84faac51237a988c xmlns="6a799cd0-5215-4d08-ad6c-ffc8c6eef346">
      <Terms xmlns="http://schemas.microsoft.com/office/infopath/2007/PartnerControls"/>
    </f8ea21d81f1a4adf84faac51237a988c>
    <kf55e4155e2e407fad9a3b8e6924d9d4 xmlns="6a799cd0-5215-4d08-ad6c-ffc8c6eef346">
      <Terms xmlns="http://schemas.microsoft.com/office/infopath/2007/PartnerControls">
        <TermInfo xmlns="http://schemas.microsoft.com/office/infopath/2007/PartnerControls">
          <TermName>Tilasto</TermName>
          <TermId>ef49fe5c-31b4-43a9-851e-d300e04b2223</TermId>
        </TermInfo>
      </Terms>
    </kf55e4155e2e407fad9a3b8e6924d9d4>
    <Hyväksymispäivämäärä xmlns="6a799cd0-5215-4d08-ad6c-ffc8c6eef346" xsi:nil="true"/>
    <g5e1268c2f574ae0aedba88dce5511e5 xmlns="6a799cd0-5215-4d08-ad6c-ffc8c6eef3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a25cacd7-f595-4f47-8820-49abd0a6b86c</TermId>
        </TermInfo>
      </Terms>
    </g5e1268c2f574ae0aedba88dce5511e5>
    <Voimassaolon_x0020_päättymispäivämäärä_x0009_ xmlns="6a799cd0-5215-4d08-ad6c-ffc8c6eef346" xsi:nil="true"/>
    <daf028d20bce4e73ad5e1b2e1a6aa4b4 xmlns="6a799cd0-5215-4d08-ad6c-ffc8c6eef3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 kirjasto</TermName>
          <TermId xmlns="http://schemas.microsoft.com/office/infopath/2007/PartnerControls">5cee6a12-7330-4970-ad35-a85451384c2a</TermId>
        </TermInfo>
      </Terms>
    </daf028d20bce4e73ad5e1b2e1a6aa4b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intra dokumentti (Excel)" ma:contentTypeID="0x01010043D4400A6313FB4DB86E97A590F046EE0015D76AC25C9852498CA6C6DA327729AF" ma:contentTypeVersion="61" ma:contentTypeDescription="" ma:contentTypeScope="" ma:versionID="81f5bc8e43fb4994d2b2f3602a249166">
  <xsd:schema xmlns:xsd="http://www.w3.org/2001/XMLSchema" xmlns:xs="http://www.w3.org/2001/XMLSchema" xmlns:p="http://schemas.microsoft.com/office/2006/metadata/properties" xmlns:ns1="http://schemas.microsoft.com/sharepoint/v3" xmlns:ns2="6a799cd0-5215-4d08-ad6c-ffc8c6eef346" targetNamespace="http://schemas.microsoft.com/office/2006/metadata/properties" ma:root="true" ma:fieldsID="7b2af87b80d71a9254622f3ed5e71bfb" ns1:_="" ns2:_="">
    <xsd:import namespace="http://schemas.microsoft.com/sharepoint/v3"/>
    <xsd:import namespace="6a799cd0-5215-4d08-ad6c-ffc8c6eef34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kf55e4155e2e407fad9a3b8e6924d9d4" minOccurs="0"/>
                <xsd:element ref="ns2:TaxCatchAll" minOccurs="0"/>
                <xsd:element ref="ns2:TaxCatchAllLabel" minOccurs="0"/>
                <xsd:element ref="ns2:c52ccaa3fb1840b4b29809108eb9364e" minOccurs="0"/>
                <xsd:element ref="ns2:g5e1268c2f574ae0aedba88dce5511e5" minOccurs="0"/>
                <xsd:element ref="ns1:AssignedTo" minOccurs="0"/>
                <xsd:element ref="ns2:Hyväksyjä" minOccurs="0"/>
                <xsd:element ref="ns2:Hyväksymispäivämäärä" minOccurs="0"/>
                <xsd:element ref="ns2:daf028d20bce4e73ad5e1b2e1a6aa4b4" minOccurs="0"/>
                <xsd:element ref="ns2:Asiakirjan_x0020_tila" minOccurs="0"/>
                <xsd:element ref="ns2:k2c5df7bc0b04da8932d18fa68210511" minOccurs="0"/>
                <xsd:element ref="ns2:f8ea21d81f1a4adf84faac51237a988c" minOccurs="0"/>
                <xsd:element ref="ns2:Voimassaolon_x0020_päättymispäivämäärä_x0009_" minOccurs="0"/>
                <xsd:element ref="ns2:h496845150ad4eb8981dc48dbb2094c7" minOccurs="0"/>
                <xsd:element ref="ns2:Numero" minOccurs="0"/>
                <xsd:element ref="ns2:Kokouspäivämäärä" minOccurs="0"/>
                <xsd:element ref="ns1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Kuvaus" ma:description="Kuvaus sisältää tietoja tavoitteesta." ma:internalName="KpiDescription">
      <xsd:simpleType>
        <xsd:restriction base="dms:Note">
          <xsd:maxLength value="255"/>
        </xsd:restriction>
      </xsd:simpleType>
    </xsd:element>
    <xsd:element name="AssignedTo" ma:index="17" nillable="true" ma:displayName="Vastuuhenkilö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nguage" ma:index="32" nillable="true" ma:displayName="Kieli" ma:default="Suomi" ma:format="Dropdown" ma:internalName="Language">
      <xsd:simpleType>
        <xsd:union memberTypes="dms:Text">
          <xsd:simpleType>
            <xsd:restriction base="dms:Choice">
              <xsd:enumeration value="Suomi"/>
              <xsd:enumeration value="Ruotsi"/>
              <xsd:enumeration value="Englanti"/>
              <xsd:enumeration value="Venäjä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99cd0-5215-4d08-ad6c-ffc8c6eef346" elementFormDefault="qualified">
    <xsd:import namespace="http://schemas.microsoft.com/office/2006/documentManagement/types"/>
    <xsd:import namespace="http://schemas.microsoft.com/office/infopath/2007/PartnerControls"/>
    <xsd:element name="kf55e4155e2e407fad9a3b8e6924d9d4" ma:index="9" nillable="true" ma:taxonomy="true" ma:internalName="kf55e4155e2e407fad9a3b8e6924d9d4" ma:taxonomyFieldName="Asiakirjantyyppi" ma:displayName="Asiakirjatyyppi" ma:default="" ma:fieldId="{4f55e415-5e2e-407f-ad9a-3b8e6924d9d4}" ma:sspId="0cc4ed38-8bf9-4f82-a6ec-654bc3a04075" ma:termSetId="69a5b9bb-cdc7-4d21-a641-1c5dc02f62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c9f9f50b-1c3a-485a-824d-7bfb329e8338}" ma:internalName="TaxCatchAll" ma:showField="CatchAllData" ma:web="a657de7c-754a-4fb4-a47f-e122ed4cd6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f9f50b-1c3a-485a-824d-7bfb329e8338}" ma:internalName="TaxCatchAllLabel" ma:readOnly="true" ma:showField="CatchAllDataLabel" ma:web="a657de7c-754a-4fb4-a47f-e122ed4cd6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52ccaa3fb1840b4b29809108eb9364e" ma:index="13" nillable="true" ma:taxonomy="true" ma:internalName="c52ccaa3fb1840b4b29809108eb9364e" ma:taxonomyFieldName="Yksikk_x00f6_" ma:displayName="Yksikkö" ma:default="" ma:fieldId="{c52ccaa3-fb18-40b4-b298-09108eb9364e}" ma:sspId="0cc4ed38-8bf9-4f82-a6ec-654bc3a04075" ma:termSetId="5e012458-8eaf-40c6-aeb8-4f6b1684ba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1268c2f574ae0aedba88dce5511e5" ma:index="15" nillable="true" ma:taxonomy="true" ma:internalName="g5e1268c2f574ae0aedba88dce5511e5" ma:taxonomyFieldName="Julkisuus" ma:displayName="Julkisuus" ma:readOnly="false" ma:default="2;#Julkinen|a25cacd7-f595-4f47-8820-49abd0a6b86c" ma:fieldId="{05e1268c-2f57-4ae0-aedb-a88dce5511e5}" ma:sspId="0cc4ed38-8bf9-4f82-a6ec-654bc3a04075" ma:termSetId="ff3bfec3-1759-4941-8202-cbe687b559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väksyjä" ma:index="18" nillable="true" ma:displayName="Hyväksyjä" ma:hidden="true" ma:list="UserInfo" ma:SharePointGroup="0" ma:internalName="Hyv_x00e4_ksyj_x00e4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yväksymispäivämäärä" ma:index="19" nillable="true" ma:displayName="Hyväksymispäivämäärä" ma:format="DateOnly" ma:hidden="true" ma:internalName="Hyv_x00e4_ksymisp_x00e4_iv_x00e4_m_x00e4__x00e4_r_x00e4_" ma:readOnly="false">
      <xsd:simpleType>
        <xsd:restriction base="dms:DateTime"/>
      </xsd:simpleType>
    </xsd:element>
    <xsd:element name="daf028d20bce4e73ad5e1b2e1a6aa4b4" ma:index="20" nillable="true" ma:taxonomy="true" ma:internalName="daf028d20bce4e73ad5e1b2e1a6aa4b4" ma:taxonomyFieldName="Tiedostopankin_x0020_kirjasto" ma:displayName="Tiedostopankin kirjasto" ma:default="1;#Julkinen kirjasto|5cee6a12-7330-4970-ad35-a85451384c2a" ma:fieldId="{daf028d2-0bce-4e73-ad5e-1b2e1a6aa4b4}" ma:sspId="0cc4ed38-8bf9-4f82-a6ec-654bc3a04075" ma:termSetId="1c7f071a-8c0e-4714-befb-bd1ecc76a5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iakirjan_x0020_tila" ma:index="22" nillable="true" ma:displayName="Asiakirjan tila" ma:default="Luonnos" ma:format="Dropdown" ma:internalName="Asiakirjan_x0020_tila">
      <xsd:simpleType>
        <xsd:restriction base="dms:Choice">
          <xsd:enumeration value="Luonnos"/>
          <xsd:enumeration value="Valmis"/>
          <xsd:enumeration value="Ei voimassa"/>
        </xsd:restriction>
      </xsd:simpleType>
    </xsd:element>
    <xsd:element name="k2c5df7bc0b04da8932d18fa68210511" ma:index="23" nillable="true" ma:taxonomy="true" ma:internalName="k2c5df7bc0b04da8932d18fa68210511" ma:taxonomyFieldName="Julkaisupaikka" ma:displayName="Julkaisupaikka" ma:default="" ma:fieldId="{42c5df7b-c0b0-4da8-932d-18fa68210511}" ma:taxonomyMulti="true" ma:sspId="0cc4ed38-8bf9-4f82-a6ec-654bc3a04075" ma:termSetId="ee072fc1-64e5-4176-a283-eb13f3ce7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ea21d81f1a4adf84faac51237a988c" ma:index="25" nillable="true" ma:taxonomy="true" ma:internalName="f8ea21d81f1a4adf84faac51237a988c" ma:taxonomyFieldName="Dokumentin_x0020_avainsanat" ma:displayName="Dokumentin avainsanat" ma:default="" ma:fieldId="{f8ea21d8-1f1a-4adf-84fa-ac51237a988c}" ma:taxonomyMulti="true" ma:sspId="0cc4ed38-8bf9-4f82-a6ec-654bc3a04075" ma:termSetId="1ca9c335-9d76-4bb4-ba32-1e17cafedd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oimassaolon_x0020_päättymispäivämäärä_x0009_" ma:index="27" nillable="true" ma:displayName="Voimassaolon päättymispäivämäärä" ma:format="DateOnly" ma:internalName="Voimassaolon_x0020_p_x00e4__x00e4_ttymisp_x00e4_iv_x00e4_m_x00e4__x00e4_r_x00e4__x0009_">
      <xsd:simpleType>
        <xsd:restriction base="dms:DateTime"/>
      </xsd:simpleType>
    </xsd:element>
    <xsd:element name="h496845150ad4eb8981dc48dbb2094c7" ma:index="28" nillable="true" ma:taxonomy="true" ma:internalName="h496845150ad4eb8981dc48dbb2094c7" ma:taxonomyFieldName="Toimielin_x0020_tai_x0020_ty_x00f6_ryhm_x00e4_" ma:displayName="Toimielin tai työryhmä" ma:default="" ma:fieldId="{14968451-50ad-4eb8-981d-c48dbb2094c7}" ma:sspId="0cc4ed38-8bf9-4f82-a6ec-654bc3a04075" ma:termSetId="817290c0-33ba-4a0c-a44b-7d03fb79c0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umero" ma:index="30" nillable="true" ma:displayName="Numero" ma:hidden="true" ma:internalName="Numero" ma:readOnly="false">
      <xsd:simpleType>
        <xsd:restriction base="dms:Text">
          <xsd:maxLength value="255"/>
        </xsd:restriction>
      </xsd:simpleType>
    </xsd:element>
    <xsd:element name="Kokouspäivämäärä" ma:index="31" nillable="true" ma:displayName="Kokouspäivämäärä" ma:format="DateOnly" ma:internalName="Kokousp_x00e4_iv_x00e4_m_x00e4__x00e4_r_x00e4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b3d559f-c72f-4c9d-8541-c2a770ba005c" ContentTypeId="0x01010043D4400A6313FB4DB86E97A590F046EE" PreviousValue="true"/>
</file>

<file path=customXml/itemProps1.xml><?xml version="1.0" encoding="utf-8"?>
<ds:datastoreItem xmlns:ds="http://schemas.openxmlformats.org/officeDocument/2006/customXml" ds:itemID="{41EA3F7E-DDB4-4F34-A4BB-253FEE6B8D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EBAAB-A63C-41B8-8002-EC4951150000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a799cd0-5215-4d08-ad6c-ffc8c6eef346"/>
  </ds:schemaRefs>
</ds:datastoreItem>
</file>

<file path=customXml/itemProps3.xml><?xml version="1.0" encoding="utf-8"?>
<ds:datastoreItem xmlns:ds="http://schemas.openxmlformats.org/officeDocument/2006/customXml" ds:itemID="{7C0149A2-EBE9-4333-A50C-1B91F6AA7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799cd0-5215-4d08-ad6c-ffc8c6eef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813802-9CA7-47A8-82CD-0B8007B611D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Saimaan talous ja tieto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Lainat osastoittain</dc:title>
  <dc:creator>Perttamo Satu</dc:creator>
  <cp:lastModifiedBy>Pötry Päivi-Linnea</cp:lastModifiedBy>
  <dcterms:created xsi:type="dcterms:W3CDTF">2019-01-27T19:17:37Z</dcterms:created>
  <dcterms:modified xsi:type="dcterms:W3CDTF">2019-02-10T14:32:35Z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0x01010043D4400A6313FB4DB86E97A590F046EE0015D76AC25C9852498CA6C6DA327729AF</vt:lpwstr>
  </property>
  <property fmtid="{D5CDD505-2E9C-101B-9397-08002B2CF9AE}" pid="3" name="Toimielin_x0020_tai_x0020_ty_x00f6_ryhm_x00e4_">
    <vt:lpwstr/>
  </property>
  <property fmtid="{D5CDD505-2E9C-101B-9397-08002B2CF9AE}" pid="4" name="Julkaisupaikka">
    <vt:lpwstr/>
  </property>
  <property fmtid="{D5CDD505-2E9C-101B-9397-08002B2CF9AE}" pid="5" name="Dokumentin_x0020_avainsanat">
    <vt:lpwstr/>
  </property>
  <property fmtid="{D5CDD505-2E9C-101B-9397-08002B2CF9AE}" pid="6" name="Asiakirjantyyppi">
    <vt:lpwstr>33;#Tilasto|ef49fe5c-31b4-43a9-851e-d300e04b2223</vt:lpwstr>
  </property>
  <property fmtid="{D5CDD505-2E9C-101B-9397-08002B2CF9AE}" pid="7" name="Julkisuus">
    <vt:lpwstr>2;#Julkinen|a25cacd7-f595-4f47-8820-49abd0a6b86c</vt:lpwstr>
  </property>
  <property fmtid="{D5CDD505-2E9C-101B-9397-08002B2CF9AE}" pid="8" name="Yksikk_x00f6_">
    <vt:lpwstr>40;#Kulttuuritoimi|929f02d1-b724-459e-b557-33272e719718</vt:lpwstr>
  </property>
  <property fmtid="{D5CDD505-2E9C-101B-9397-08002B2CF9AE}" pid="9" name="Tiedostopankin_x0020_kirjasto">
    <vt:lpwstr>1;#Julkinen kirjasto|5cee6a12-7330-4970-ad35-a85451384c2a</vt:lpwstr>
  </property>
  <property fmtid="{D5CDD505-2E9C-101B-9397-08002B2CF9AE}" pid="10" name="Yksikkö">
    <vt:lpwstr>40</vt:lpwstr>
  </property>
  <property fmtid="{D5CDD505-2E9C-101B-9397-08002B2CF9AE}" pid="11" name="Dokumentin avainsanat">
    <vt:lpwstr/>
  </property>
  <property fmtid="{D5CDD505-2E9C-101B-9397-08002B2CF9AE}" pid="12" name="Tiedostopankin kirjasto">
    <vt:lpwstr>1</vt:lpwstr>
  </property>
  <property fmtid="{D5CDD505-2E9C-101B-9397-08002B2CF9AE}" pid="13" name="Toimielin tai työryhmä">
    <vt:lpwstr/>
  </property>
</Properties>
</file>