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00" windowHeight="16060" tabRatio="500"/>
  </bookViews>
  <sheets>
    <sheet name="Taulukko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2" i="1" l="1"/>
  <c r="B126" i="1"/>
  <c r="B20" i="1"/>
  <c r="B28" i="1"/>
  <c r="B32" i="1"/>
  <c r="B121" i="1"/>
  <c r="B88" i="1"/>
  <c r="B122" i="1"/>
  <c r="B128" i="1"/>
  <c r="B17" i="1"/>
  <c r="B45" i="1"/>
  <c r="B49" i="1"/>
  <c r="B54" i="1"/>
  <c r="B123" i="1"/>
  <c r="B93" i="1"/>
  <c r="B97" i="1"/>
  <c r="B124" i="1"/>
  <c r="B73" i="1"/>
  <c r="B77" i="1"/>
  <c r="B125" i="1"/>
  <c r="B127" i="1"/>
  <c r="B44" i="1"/>
  <c r="B82" i="1"/>
  <c r="B83" i="1"/>
  <c r="B18" i="1"/>
  <c r="B19" i="1"/>
  <c r="B26" i="1"/>
  <c r="B27" i="1"/>
</calcChain>
</file>

<file path=xl/sharedStrings.xml><?xml version="1.0" encoding="utf-8"?>
<sst xmlns="http://schemas.openxmlformats.org/spreadsheetml/2006/main" count="156" uniqueCount="105">
  <si>
    <t>1. Lukiolaisten oppimateriaalit</t>
  </si>
  <si>
    <t>lukiolaista</t>
  </si>
  <si>
    <t>kurssia</t>
  </si>
  <si>
    <t>Kierrätyskerroin</t>
  </si>
  <si>
    <t>Analoginen lukio</t>
  </si>
  <si>
    <t>Painettu oppikirja</t>
  </si>
  <si>
    <t>euroa</t>
  </si>
  <si>
    <t>Laskin</t>
  </si>
  <si>
    <t>Kirjoitusvälineet, vihkot yms.</t>
  </si>
  <si>
    <t>euroa/kurssi</t>
  </si>
  <si>
    <t>Lukiolaiset * Suoritetut kurssit * Kurssin oppikirjan hinta * Kierrätyskerroin</t>
  </si>
  <si>
    <t>Lukiolaiset * Laskimen hinta * Kierrätyskerroin</t>
  </si>
  <si>
    <t>Lukiolaiset * Suoritetut kurssit * Kirjoitusvälineet, vihkot yms. kustannukset</t>
  </si>
  <si>
    <t xml:space="preserve">Kustannukset yht. </t>
  </si>
  <si>
    <t>Digitaalinen lukio</t>
  </si>
  <si>
    <t>Digitaalinen oppimateriaali</t>
  </si>
  <si>
    <t>Päätelaite</t>
  </si>
  <si>
    <t>Lukiolaiset * Suoritetut kurssit * Kurssin digitaalisen oppimateriaalin hinta * Kierrätyskerroin</t>
  </si>
  <si>
    <t>Lukiolaiset * Päätelaitteen hinta * Kierrätyskerroin</t>
  </si>
  <si>
    <t>Kustannukset yht.</t>
  </si>
  <si>
    <t>50/50-malli</t>
  </si>
  <si>
    <t>(Analoginen lukio + Digitaalinen lukio) / 2</t>
  </si>
  <si>
    <t>2. Lukiolaisten koulumatkat</t>
  </si>
  <si>
    <t xml:space="preserve">Koulumatkatuen myöntämisen ehdot: Opiskelija saa koulumatkatukea, mikäli koulumatka on yli 10 km, hänelle kertyy vähintään 7 yhdensuuntaista matkaa viikossa ja koulumatkakustannukset ylittävät 54 euroa. </t>
  </si>
  <si>
    <t>Koulumatkatukea saavat lukiolaiset (2012)</t>
  </si>
  <si>
    <t>Lukiolaisille maksetut etuudet (2012)</t>
  </si>
  <si>
    <t>Luku, jolla koulumatkatukea saavien osuus on jaettu, jotta on saatu ensimmäisen vuoden lukiolaiset</t>
  </si>
  <si>
    <t>Koulumatkatuen omavastuuosuus</t>
  </si>
  <si>
    <t>euroa/kk</t>
  </si>
  <si>
    <t>Tukikuukausien määrä</t>
  </si>
  <si>
    <t>kuukautta</t>
  </si>
  <si>
    <t>Koulumatkatukea saavat ensimmäisen vuoden lukiolaiset</t>
  </si>
  <si>
    <t>Ensimmäisen vuoden lukiolaisten osuus maksetuista etuuksista</t>
  </si>
  <si>
    <t>OIetus 1: Koulumatkatukea käyttävät opiskelijat eivät maksaisi omavastuuosuutta, sillä oppivelvollisuutta suorittavalle korvattaisiin matkat täysimääräisesti.</t>
  </si>
  <si>
    <t>Koulumatkatukea saavat ensimmäisen vuoden lukiolaiset * omavastuuosuus * 9 tukikuukautta</t>
  </si>
  <si>
    <t>Oletus 2: Lukioverkko harvenee rakennemuutosten myötä neljänneksellä, josta suurin muutos tapahtuu syrjäseuduilla. Osa opiskelijoista muuttaa asumaan itsenäisesti ja osa kulkee lukioon kotoaan. Oletetaan, että koulumatkatukikustannukset kasvavat viidenneksen.</t>
  </si>
  <si>
    <t>Oppivelvollisuuden laajentamisesta koulumatkatuessa aiheutuvat uudet kustannukset:</t>
  </si>
  <si>
    <t>(Ensimmäisen vuoden lukiolaisten etuuskustannukset * 1,2 + Omavastuuosuuden kustannukset * 1,2) - Ensimmäisen vuoden lukiolaisten etuuskustannukset</t>
  </si>
  <si>
    <t>3. Lukiolaisten asuminen</t>
  </si>
  <si>
    <t>Lukion ensimmäisen vuoden opiskelija ei saa 16 vuotiaana opintotukea, sillä hänestä maksetaan vielä lapsilisää.</t>
  </si>
  <si>
    <t>Opintorahaa ja asumislisää saavat lukiolaisia yhteensä (2012)</t>
  </si>
  <si>
    <t>32 598</t>
  </si>
  <si>
    <t>Opintorahaa saavat lukiolaiset (2012)</t>
  </si>
  <si>
    <t>30 547</t>
  </si>
  <si>
    <t>Asumislisää saavat lukiolaiset (2012)</t>
  </si>
  <si>
    <t xml:space="preserve">8 342 	</t>
  </si>
  <si>
    <t>Itsenäisesti asuvan 17-vuotiaan lukiolaisen opintoraha ilman vanhempien tulorajojen vaikutusta</t>
  </si>
  <si>
    <t>Itsenäisesti asuvan 17-vuotiaan lukiolaisen maksimi asumislisä ilman vanhempien tulorajojen vaikutusta</t>
  </si>
  <si>
    <t>Opintoraha ja asumislisä yhdessä</t>
  </si>
  <si>
    <t>Lukiolaisen opintotukikuukausia vuodessa</t>
  </si>
  <si>
    <t>Koulutuksen järjestäjän saama asuntolakorvaus</t>
  </si>
  <si>
    <t>euroa/opiskelija/vuosi</t>
  </si>
  <si>
    <t>Opintotuki</t>
  </si>
  <si>
    <t>Oletus 1: Lukioverkko harvenee neljänneksellä, jolloin osa opiskelijoista muuttaa itsenäisesti asumaan suorittaakseen opintonsa haluamassaan oppilaitoksessa. Ammatillisessa koulutuksessa, jossa oppilaitosverkko viime vuosina on jo merkittävästi harventunut, asumislisää nostaa noin 20 % kaikista opintotukeen oikeutetuista opiskelijoista. Tämän perusteella oletamme, että lukiolaisista noin 18 % muuttaisi kotoaan.</t>
  </si>
  <si>
    <t>18 % ensimmäisen vuoden opiskelijoista</t>
  </si>
  <si>
    <t xml:space="preserve"> lukiolaista</t>
  </si>
  <si>
    <t>Oletus 2: Ensimmäisen vuoden opiskelijan asumiskustannukset katettaisiin opintotuella.</t>
  </si>
  <si>
    <t>Mikäli ensimmäisen vuoden opiskelija saisi 17-vuotiaan opintorahaa ja asumislisää täysimääräisenä: (100e + 201,6) * lukiolaiset * 9 tukikuukautta</t>
  </si>
  <si>
    <t>Asuntola</t>
  </si>
  <si>
    <t>Vaihtoehtoinen tapa toteuttaa asuminen on maksuton asuntolapaikka ensimmäisen vuoden opiskelijoille.</t>
  </si>
  <si>
    <t>Itsenäisesti asuvat ensimmäisen vuoden lukiolaiset * Koulutuksen järjestäjän saama asuntolakorvaus</t>
  </si>
  <si>
    <t>Opintorahamenot + Korvaus asuntolan ylläpitämiseksi (asuntolassa asuva ei saisi asumislisää)</t>
  </si>
  <si>
    <t>4. Ammattiin opiskelevat</t>
  </si>
  <si>
    <t>Oppimateriaalit</t>
  </si>
  <si>
    <t>Arviolta yhtä suuri kustannuserä kuin lukiolaisten kohdalla (vrt. 50/50-malli)</t>
  </si>
  <si>
    <t>Koulumatkat</t>
  </si>
  <si>
    <t>16–19-vuotiaat koulumatkatuen saajat ammatillisissa oppilaitoksissa (2012)</t>
  </si>
  <si>
    <t>opiskelijaa</t>
  </si>
  <si>
    <t>Maksetut tuet (2012)</t>
  </si>
  <si>
    <t>27 303 252</t>
  </si>
  <si>
    <t>Koulumatkatukea nostavat ensimmäisen vuoden opiskelijat</t>
  </si>
  <si>
    <t>Oletus: Ammattioppilaitosverkko ei merkittävästi harvene, jolloin koulumatkatukea nostavien opiskelijoiden määrä ei kasva.</t>
  </si>
  <si>
    <t>Koulumatkatukea nostavat ensimmäisen vuoden opiskelijat * koulumatkatuen omavastuuosuus * 9 opiskelukuukautta</t>
  </si>
  <si>
    <t>Asuminen</t>
  </si>
  <si>
    <t>Ammatillisen oppilaitoksen ensimmäisen vuoden opiskelija ei saa 16 vuotiaana opintotukea, sillä hänestä maksetaan vielä lapsilisää.</t>
  </si>
  <si>
    <t>Ensimmäisen vuoden ammattiin opiskelevia</t>
  </si>
  <si>
    <t>16–19-vuotiaat opintorahan ja asumislisän saajat ammatillisissa oppilaitoksissa (2012)</t>
  </si>
  <si>
    <t>55 477</t>
  </si>
  <si>
    <t>16–19-vuotiaat opintorahan saajat ammatillisissa oppilaitoksissa (2012)</t>
  </si>
  <si>
    <t xml:space="preserve">51 963 </t>
  </si>
  <si>
    <t>16–19-vuotiaat asumislisän saajat ammatillisissa oppilaitoksissa (2012)</t>
  </si>
  <si>
    <t xml:space="preserve"> 	20 660</t>
  </si>
  <si>
    <t>Itsenäisesti asuvan 17-vuotiaan ammattiin opiskelevan opintoraha ilman vanhempien tulorajojen vaikutusta</t>
  </si>
  <si>
    <t>Itsenäisesti asuvan 17-vuotiaan ammattiin opiskelevan maksimi asumislisä ilman vanhempien tulorajojen vaikutusta</t>
  </si>
  <si>
    <t>Ammattiin opiskelevien opintotukikuukausia vuodessa</t>
  </si>
  <si>
    <t>Oletus: Ammatillisessa oppilaitoksessa kotoaan muuttavien määrä ei kasvaisi, mutta ensimmäisen vuoden opiskelijan asumiskustannukset katettaisiin opintotuella.</t>
  </si>
  <si>
    <t>20 % ensimmäisen vuoden ammattiin opiskelevista * opintoraha ja asumislisä yhdessä * 9 opiskelukuukautta</t>
  </si>
  <si>
    <t>5. Koulutustarjonnan lisäys</t>
  </si>
  <si>
    <t>Opiskelupaikkojen lisäys ammatilliseen koulutukseen valmistavassa ja vastaavissa nivelvaiheen koulutuksissa</t>
  </si>
  <si>
    <t>1000 uutta opiskelupaikkaa * Ammattistartin yksikköhinta 7679 euroa</t>
  </si>
  <si>
    <t>6. Kokonaiskustannukset</t>
  </si>
  <si>
    <t>Kaikki kustannukset yht.</t>
  </si>
  <si>
    <t>Ensimmäisen vuoden lukiolaiset</t>
  </si>
  <si>
    <t>Ensimmäisenä vuotena suoritetut kurssit</t>
  </si>
  <si>
    <t>miljoonaa euroa</t>
  </si>
  <si>
    <t>1. Lukiolaisten oppimateriaalit (50/50-malli)</t>
  </si>
  <si>
    <t>2. Ammattiin opiskelevien oppimateriaalit</t>
  </si>
  <si>
    <t>3. Lukiolaisten koulumatkatuen lisäys</t>
  </si>
  <si>
    <t>4. Ammattiin opiskelevien koulumatkatuen lisäys</t>
  </si>
  <si>
    <t>5. Lukiolaisten opintorahan ja asumislisän lisäys</t>
  </si>
  <si>
    <t>6. Ammattin opiskelevien opintorahan ja asumislisän lisäys</t>
  </si>
  <si>
    <t>7. Koulutustarjonnan lisäys nivelvaiheen koulutuksissa</t>
  </si>
  <si>
    <t>Taustamuuttujat</t>
  </si>
  <si>
    <r>
      <t>Huom! Vaihtamalla taustamuuttujien</t>
    </r>
    <r>
      <rPr>
        <i/>
        <sz val="12"/>
        <color theme="1"/>
        <rFont val="Calibri"/>
        <scheme val="minor"/>
      </rPr>
      <t xml:space="preserve"> suuruuttaa saat uuden laskelman automaattisesti.</t>
    </r>
  </si>
  <si>
    <t>OPPIVELVOLLISUUDEN LAAJENTAMISEN KUSTANNUSLASKELMA (Suomen Lukiolaisten Liitto)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</si>
</sst>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6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DBEEF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C08F"/>
      </patternFill>
    </fill>
    <fill>
      <patternFill patternType="solid">
        <fgColor rgb="FFBFBFBF"/>
      </patternFill>
    </fill>
    <fill>
      <patternFill patternType="solid">
        <fgColor rgb="FFB7DDE8"/>
      </patternFill>
    </fill>
    <fill>
      <patternFill patternType="solid">
        <fgColor rgb="FFFFFF00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0" fontId="0" fillId="4" borderId="0" xfId="0" applyFill="1"/>
    <xf numFmtId="0" fontId="1" fillId="4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Fill="1" applyAlignment="1">
      <alignment wrapText="1"/>
    </xf>
    <xf numFmtId="0" fontId="0" fillId="5" borderId="0" xfId="0" applyFill="1"/>
    <xf numFmtId="0" fontId="0" fillId="0" borderId="0" xfId="0" applyFill="1" applyBorder="1" applyAlignment="1">
      <alignment vertical="center"/>
    </xf>
    <xf numFmtId="16" fontId="0" fillId="0" borderId="0" xfId="0" applyNumberFormat="1"/>
    <xf numFmtId="0" fontId="5" fillId="6" borderId="0" xfId="0" applyFont="1" applyFill="1" applyAlignment="1">
      <alignment wrapText="1"/>
    </xf>
    <xf numFmtId="0" fontId="5" fillId="6" borderId="0" xfId="0" applyFont="1" applyFill="1"/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ont="1" applyFill="1"/>
    <xf numFmtId="0" fontId="0" fillId="5" borderId="0" xfId="0" applyFont="1" applyFill="1" applyAlignment="1">
      <alignment horizontal="right"/>
    </xf>
    <xf numFmtId="0" fontId="6" fillId="7" borderId="0" xfId="0" applyFont="1" applyFill="1"/>
    <xf numFmtId="0" fontId="7" fillId="7" borderId="0" xfId="0" applyFont="1" applyFill="1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1" fillId="8" borderId="0" xfId="0" applyFont="1" applyFill="1"/>
    <xf numFmtId="0" fontId="0" fillId="8" borderId="0" xfId="0" applyFill="1"/>
    <xf numFmtId="0" fontId="7" fillId="8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0" fillId="0" borderId="0" xfId="0" applyNumberFormat="1"/>
    <xf numFmtId="0" fontId="0" fillId="5" borderId="0" xfId="0" quotePrefix="1" applyNumberFormat="1" applyFill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0" fillId="0" borderId="0" xfId="0" applyFont="1" applyFill="1"/>
    <xf numFmtId="0" fontId="12" fillId="8" borderId="0" xfId="0" applyFont="1" applyFill="1"/>
    <xf numFmtId="0" fontId="13" fillId="8" borderId="0" xfId="0" applyFont="1" applyFill="1"/>
    <xf numFmtId="0" fontId="2" fillId="5" borderId="0" xfId="0" applyFont="1" applyFill="1"/>
    <xf numFmtId="0" fontId="5" fillId="0" borderId="0" xfId="0" applyFont="1" applyFill="1" applyAlignment="1">
      <alignment horizontal="left"/>
    </xf>
    <xf numFmtId="0" fontId="5" fillId="6" borderId="0" xfId="0" applyFont="1" applyFill="1" applyAlignment="1">
      <alignment horizontal="left" wrapText="1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</cellXfs>
  <cellStyles count="19">
    <cellStyle name="Avattu hyperlinkki" xfId="10" builtinId="9" hidden="1"/>
    <cellStyle name="Avattu hyperlinkki" xfId="2" builtinId="9" hidden="1"/>
    <cellStyle name="Avattu hyperlinkki" xfId="14" builtinId="9" hidden="1"/>
    <cellStyle name="Avattu hyperlinkki" xfId="6" builtinId="9" hidden="1"/>
    <cellStyle name="Avattu hyperlinkki" xfId="8" builtinId="9" hidden="1"/>
    <cellStyle name="Avattu hyperlinkki" xfId="12" builtinId="9" hidden="1"/>
    <cellStyle name="Avattu hyperlinkki" xfId="4" builtinId="9" hidden="1"/>
    <cellStyle name="Avattu hyperlinkki" xfId="16" builtinId="9" hidden="1"/>
    <cellStyle name="Avattu hyperlinkki" xfId="18" builtinId="9" hidden="1"/>
    <cellStyle name="Hyperlinkki" xfId="3" builtinId="8" hidden="1"/>
    <cellStyle name="Hyperlinkki" xfId="1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Taulukko1!$B$121:$B$127</c:f>
              <c:numCache>
                <c:formatCode>General</c:formatCode>
                <c:ptCount val="7"/>
                <c:pt idx="0">
                  <c:v>7.65E6</c:v>
                </c:pt>
                <c:pt idx="1">
                  <c:v>7.65E6</c:v>
                </c:pt>
                <c:pt idx="2">
                  <c:v>4.50484752E6</c:v>
                </c:pt>
                <c:pt idx="3">
                  <c:v>4.734816E6</c:v>
                </c:pt>
                <c:pt idx="4">
                  <c:v>1.465776E7</c:v>
                </c:pt>
                <c:pt idx="5">
                  <c:v>1.62864E7</c:v>
                </c:pt>
                <c:pt idx="6">
                  <c:v>7.679E6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353432"/>
        <c:axId val="2109356936"/>
      </c:barChart>
      <c:catAx>
        <c:axId val="2109353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9356936"/>
        <c:crosses val="autoZero"/>
        <c:auto val="1"/>
        <c:lblAlgn val="ctr"/>
        <c:lblOffset val="100"/>
        <c:noMultiLvlLbl val="0"/>
      </c:catAx>
      <c:valAx>
        <c:axId val="2109356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353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129</xdr:row>
      <xdr:rowOff>182880</xdr:rowOff>
    </xdr:from>
    <xdr:to>
      <xdr:col>2</xdr:col>
      <xdr:colOff>1442720</xdr:colOff>
      <xdr:row>152</xdr:row>
      <xdr:rowOff>50800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zoomScale="125" zoomScaleNormal="125" zoomScalePageLayoutView="125" workbookViewId="0">
      <selection activeCell="A9" sqref="A9"/>
    </sheetView>
  </sheetViews>
  <sheetFormatPr baseColWidth="10" defaultColWidth="11" defaultRowHeight="15" x14ac:dyDescent="0"/>
  <cols>
    <col min="1" max="1" width="96.6640625" customWidth="1"/>
    <col min="2" max="2" width="14.5" customWidth="1"/>
    <col min="3" max="3" width="19" customWidth="1"/>
  </cols>
  <sheetData>
    <row r="1" spans="1:6" ht="20">
      <c r="A1" s="55" t="s">
        <v>104</v>
      </c>
      <c r="B1" s="55"/>
      <c r="C1" s="55"/>
    </row>
    <row r="3" spans="1:6">
      <c r="A3" s="58" t="s">
        <v>103</v>
      </c>
      <c r="B3" s="27"/>
      <c r="C3" s="27"/>
    </row>
    <row r="5" spans="1:6" ht="18">
      <c r="A5" s="56" t="s">
        <v>0</v>
      </c>
      <c r="B5" s="43"/>
      <c r="C5" s="44"/>
    </row>
    <row r="6" spans="1:6">
      <c r="F6" s="29"/>
    </row>
    <row r="7" spans="1:6">
      <c r="A7" s="6" t="s">
        <v>102</v>
      </c>
      <c r="B7" s="7"/>
      <c r="C7" s="7"/>
    </row>
    <row r="8" spans="1:6">
      <c r="A8" s="12" t="s">
        <v>92</v>
      </c>
      <c r="B8" s="27">
        <v>30000</v>
      </c>
      <c r="C8" s="12" t="s">
        <v>1</v>
      </c>
    </row>
    <row r="9" spans="1:6">
      <c r="A9" s="12" t="s">
        <v>93</v>
      </c>
      <c r="B9" s="27">
        <v>30</v>
      </c>
      <c r="C9" s="12" t="s">
        <v>2</v>
      </c>
    </row>
    <row r="10" spans="1:6">
      <c r="A10" s="12" t="s">
        <v>3</v>
      </c>
      <c r="B10" s="51">
        <v>0.3</v>
      </c>
      <c r="C10" s="12"/>
    </row>
    <row r="11" spans="1:6">
      <c r="A11" s="1"/>
    </row>
    <row r="12" spans="1:6">
      <c r="A12" s="4" t="s">
        <v>4</v>
      </c>
      <c r="B12" s="5"/>
      <c r="C12" s="5"/>
    </row>
    <row r="13" spans="1:6">
      <c r="A13" s="12" t="s">
        <v>5</v>
      </c>
      <c r="B13" s="27">
        <v>25</v>
      </c>
      <c r="C13" s="12" t="s">
        <v>6</v>
      </c>
    </row>
    <row r="14" spans="1:6">
      <c r="A14" s="12" t="s">
        <v>7</v>
      </c>
      <c r="B14" s="27">
        <v>50</v>
      </c>
      <c r="C14" s="12" t="s">
        <v>6</v>
      </c>
    </row>
    <row r="15" spans="1:6">
      <c r="A15" s="28" t="s">
        <v>8</v>
      </c>
      <c r="B15" s="27">
        <v>1</v>
      </c>
      <c r="C15" s="12" t="s">
        <v>9</v>
      </c>
    </row>
    <row r="17" spans="1:3">
      <c r="A17" t="s">
        <v>10</v>
      </c>
      <c r="B17" s="50">
        <f>B8*B9*B13*B10</f>
        <v>6750000</v>
      </c>
      <c r="C17" t="s">
        <v>6</v>
      </c>
    </row>
    <row r="18" spans="1:3">
      <c r="A18" t="s">
        <v>11</v>
      </c>
      <c r="B18">
        <f>B8*B14*B10</f>
        <v>450000</v>
      </c>
      <c r="C18" t="s">
        <v>6</v>
      </c>
    </row>
    <row r="19" spans="1:3">
      <c r="A19" t="s">
        <v>12</v>
      </c>
      <c r="B19">
        <f>B8*B9*B15</f>
        <v>900000</v>
      </c>
      <c r="C19" t="s">
        <v>6</v>
      </c>
    </row>
    <row r="20" spans="1:3">
      <c r="A20" s="8" t="s">
        <v>13</v>
      </c>
      <c r="B20" s="9">
        <f>B8*B9*B13*B10+B8*B14*B10+B8*B15*B9</f>
        <v>8100000</v>
      </c>
      <c r="C20" s="10" t="s">
        <v>6</v>
      </c>
    </row>
    <row r="21" spans="1:3">
      <c r="A21" s="2"/>
      <c r="B21" s="1"/>
    </row>
    <row r="22" spans="1:3">
      <c r="A22" s="4" t="s">
        <v>14</v>
      </c>
      <c r="B22" s="5"/>
      <c r="C22" s="5"/>
    </row>
    <row r="23" spans="1:3">
      <c r="A23" s="12" t="s">
        <v>15</v>
      </c>
      <c r="B23" s="27">
        <v>15</v>
      </c>
      <c r="C23" s="12" t="s">
        <v>6</v>
      </c>
    </row>
    <row r="24" spans="1:3">
      <c r="A24" s="12" t="s">
        <v>16</v>
      </c>
      <c r="B24" s="27">
        <v>350</v>
      </c>
      <c r="C24" s="12" t="s">
        <v>6</v>
      </c>
    </row>
    <row r="26" spans="1:3">
      <c r="A26" t="s">
        <v>17</v>
      </c>
      <c r="B26">
        <f>B8*B9*B23*B10</f>
        <v>4050000</v>
      </c>
      <c r="C26" t="s">
        <v>6</v>
      </c>
    </row>
    <row r="27" spans="1:3">
      <c r="A27" t="s">
        <v>18</v>
      </c>
      <c r="B27">
        <f>B8*B24*B10</f>
        <v>3150000</v>
      </c>
      <c r="C27" t="s">
        <v>6</v>
      </c>
    </row>
    <row r="28" spans="1:3">
      <c r="A28" s="8" t="s">
        <v>19</v>
      </c>
      <c r="B28" s="9">
        <f>B8*B9*B23*B10+B8*B24*B10</f>
        <v>7200000</v>
      </c>
      <c r="C28" s="10" t="s">
        <v>6</v>
      </c>
    </row>
    <row r="29" spans="1:3">
      <c r="A29" s="2"/>
    </row>
    <row r="30" spans="1:3">
      <c r="A30" s="4" t="s">
        <v>20</v>
      </c>
      <c r="B30" s="5"/>
      <c r="C30" s="5"/>
    </row>
    <row r="31" spans="1:3">
      <c r="A31" t="s">
        <v>21</v>
      </c>
    </row>
    <row r="32" spans="1:3">
      <c r="A32" s="8" t="s">
        <v>19</v>
      </c>
      <c r="B32" s="9">
        <f>(B20+B28)/2</f>
        <v>7650000</v>
      </c>
      <c r="C32" s="10" t="s">
        <v>6</v>
      </c>
    </row>
    <row r="34" spans="1:3" ht="18">
      <c r="A34" s="56" t="s">
        <v>22</v>
      </c>
      <c r="B34" s="44"/>
      <c r="C34" s="44"/>
    </row>
    <row r="35" spans="1:3" s="20" customFormat="1" ht="18.75" customHeight="1">
      <c r="A35" s="23"/>
      <c r="B35" s="23"/>
      <c r="C35" s="23"/>
    </row>
    <row r="36" spans="1:3" s="20" customFormat="1" ht="18.75" customHeight="1">
      <c r="A36" s="6" t="s">
        <v>102</v>
      </c>
      <c r="B36" s="7"/>
      <c r="C36" s="7"/>
    </row>
    <row r="37" spans="1:3" ht="35.25" customHeight="1">
      <c r="A37" s="63" t="s">
        <v>23</v>
      </c>
      <c r="B37" s="63"/>
      <c r="C37" s="63"/>
    </row>
    <row r="38" spans="1:3">
      <c r="A38" s="23"/>
      <c r="B38" s="23"/>
      <c r="C38" s="23"/>
    </row>
    <row r="39" spans="1:3" s="25" customFormat="1">
      <c r="A39" s="24" t="s">
        <v>24</v>
      </c>
      <c r="B39" s="33">
        <v>19179</v>
      </c>
      <c r="C39" s="24" t="s">
        <v>1</v>
      </c>
    </row>
    <row r="40" spans="1:3">
      <c r="A40" s="3" t="s">
        <v>25</v>
      </c>
      <c r="B40" s="32">
        <v>11776956</v>
      </c>
      <c r="C40" t="s">
        <v>6</v>
      </c>
    </row>
    <row r="41" spans="1:3">
      <c r="A41" t="s">
        <v>26</v>
      </c>
      <c r="B41" s="32">
        <v>2.5</v>
      </c>
    </row>
    <row r="42" spans="1:3">
      <c r="A42" t="s">
        <v>27</v>
      </c>
      <c r="B42" s="32">
        <v>43</v>
      </c>
      <c r="C42" t="s">
        <v>28</v>
      </c>
    </row>
    <row r="43" spans="1:3">
      <c r="A43" t="s">
        <v>29</v>
      </c>
      <c r="B43" s="32">
        <v>9</v>
      </c>
      <c r="C43" t="s">
        <v>30</v>
      </c>
    </row>
    <row r="44" spans="1:3">
      <c r="A44" t="s">
        <v>31</v>
      </c>
      <c r="B44" s="13">
        <f>B39/B41</f>
        <v>7671.6</v>
      </c>
      <c r="C44" t="s">
        <v>1</v>
      </c>
    </row>
    <row r="45" spans="1:3">
      <c r="A45" t="s">
        <v>32</v>
      </c>
      <c r="B45" s="13">
        <f>B40/B41</f>
        <v>4710782.4000000004</v>
      </c>
      <c r="C45" t="s">
        <v>6</v>
      </c>
    </row>
    <row r="46" spans="1:3">
      <c r="B46" s="13"/>
    </row>
    <row r="47" spans="1:3" ht="30.75" customHeight="1">
      <c r="A47" s="64" t="s">
        <v>33</v>
      </c>
      <c r="B47" s="64"/>
      <c r="C47" s="64"/>
    </row>
    <row r="49" spans="1:3">
      <c r="A49" s="26" t="s">
        <v>34</v>
      </c>
      <c r="B49" s="15">
        <f>(B39/B41)*B42*B43</f>
        <v>2968909.1999999997</v>
      </c>
      <c r="C49" s="15" t="s">
        <v>6</v>
      </c>
    </row>
    <row r="50" spans="1:3" s="12" customFormat="1">
      <c r="A50" s="26"/>
      <c r="B50" s="14"/>
      <c r="C50" s="15"/>
    </row>
    <row r="51" spans="1:3" s="12" customFormat="1" ht="47.25" customHeight="1">
      <c r="A51" s="65" t="s">
        <v>35</v>
      </c>
      <c r="B51" s="65"/>
      <c r="C51" s="65"/>
    </row>
    <row r="52" spans="1:3" s="12" customFormat="1" ht="17.25" customHeight="1">
      <c r="A52" s="41"/>
      <c r="B52" s="41"/>
      <c r="C52" s="41"/>
    </row>
    <row r="53" spans="1:3" s="12" customFormat="1">
      <c r="A53" s="42" t="s">
        <v>36</v>
      </c>
      <c r="B53" s="14"/>
      <c r="C53" s="15"/>
    </row>
    <row r="54" spans="1:3" ht="30">
      <c r="A54" s="18" t="s">
        <v>37</v>
      </c>
      <c r="B54" s="11">
        <f>(B45*1.2+B49*1.2)-B45</f>
        <v>4504847.5199999996</v>
      </c>
      <c r="C54" s="12" t="s">
        <v>6</v>
      </c>
    </row>
    <row r="56" spans="1:3" ht="18">
      <c r="A56" s="57" t="s">
        <v>38</v>
      </c>
      <c r="B56" s="45"/>
      <c r="C56" s="45"/>
    </row>
    <row r="57" spans="1:3">
      <c r="A57" s="14"/>
      <c r="B57" s="15"/>
      <c r="C57" s="15"/>
    </row>
    <row r="58" spans="1:3">
      <c r="A58" s="39" t="s">
        <v>102</v>
      </c>
      <c r="B58" s="40"/>
      <c r="C58" s="40"/>
    </row>
    <row r="59" spans="1:3" ht="15.75" customHeight="1">
      <c r="A59" s="66" t="s">
        <v>39</v>
      </c>
      <c r="B59" s="66"/>
      <c r="C59" s="66"/>
    </row>
    <row r="60" spans="1:3" ht="15.75" customHeight="1">
      <c r="A60" s="34"/>
      <c r="B60" s="34"/>
      <c r="C60" s="34"/>
    </row>
    <row r="61" spans="1:3">
      <c r="A61" t="s">
        <v>40</v>
      </c>
      <c r="B61" s="32" t="s">
        <v>41</v>
      </c>
      <c r="C61" t="s">
        <v>1</v>
      </c>
    </row>
    <row r="62" spans="1:3">
      <c r="A62" t="s">
        <v>42</v>
      </c>
      <c r="B62" s="32" t="s">
        <v>43</v>
      </c>
      <c r="C62" t="s">
        <v>1</v>
      </c>
    </row>
    <row r="63" spans="1:3">
      <c r="A63" t="s">
        <v>44</v>
      </c>
      <c r="B63" s="32" t="s">
        <v>45</v>
      </c>
      <c r="C63" t="s">
        <v>1</v>
      </c>
    </row>
    <row r="64" spans="1:3">
      <c r="A64" t="s">
        <v>46</v>
      </c>
      <c r="B64" s="32">
        <v>100</v>
      </c>
      <c r="C64" t="s">
        <v>28</v>
      </c>
    </row>
    <row r="65" spans="1:3">
      <c r="A65" t="s">
        <v>47</v>
      </c>
      <c r="B65" s="32">
        <v>201.6</v>
      </c>
      <c r="C65" t="s">
        <v>28</v>
      </c>
    </row>
    <row r="66" spans="1:3">
      <c r="A66" t="s">
        <v>48</v>
      </c>
      <c r="B66" s="32">
        <v>301.60000000000002</v>
      </c>
      <c r="C66" t="s">
        <v>28</v>
      </c>
    </row>
    <row r="67" spans="1:3">
      <c r="A67" t="s">
        <v>49</v>
      </c>
      <c r="B67" s="32">
        <v>9</v>
      </c>
      <c r="C67" t="s">
        <v>30</v>
      </c>
    </row>
    <row r="68" spans="1:3">
      <c r="A68" s="18" t="s">
        <v>50</v>
      </c>
      <c r="B68" s="38">
        <v>1400</v>
      </c>
      <c r="C68" s="16" t="s">
        <v>51</v>
      </c>
    </row>
    <row r="69" spans="1:3">
      <c r="A69" s="18"/>
      <c r="B69" s="19"/>
      <c r="C69" s="16"/>
    </row>
    <row r="70" spans="1:3">
      <c r="A70" s="35" t="s">
        <v>52</v>
      </c>
      <c r="B70" s="36"/>
      <c r="C70" s="5"/>
    </row>
    <row r="71" spans="1:3" ht="63" customHeight="1">
      <c r="A71" s="61" t="s">
        <v>53</v>
      </c>
      <c r="B71" s="61"/>
      <c r="C71" s="61"/>
    </row>
    <row r="73" spans="1:3">
      <c r="A73" s="3" t="s">
        <v>54</v>
      </c>
      <c r="B73">
        <f>B8*0.18</f>
        <v>5400</v>
      </c>
      <c r="C73" t="s">
        <v>55</v>
      </c>
    </row>
    <row r="74" spans="1:3">
      <c r="A74" s="3"/>
    </row>
    <row r="75" spans="1:3">
      <c r="A75" s="30" t="s">
        <v>56</v>
      </c>
      <c r="B75" s="31"/>
      <c r="C75" s="31"/>
    </row>
    <row r="77" spans="1:3" ht="30">
      <c r="A77" s="18" t="s">
        <v>57</v>
      </c>
      <c r="B77" s="11">
        <f>B66*B67*B73</f>
        <v>14657760</v>
      </c>
      <c r="C77" s="16" t="s">
        <v>6</v>
      </c>
    </row>
    <row r="78" spans="1:3" s="12" customFormat="1">
      <c r="A78" s="18"/>
      <c r="B78" s="11"/>
      <c r="C78" s="16"/>
    </row>
    <row r="79" spans="1:3">
      <c r="A79" s="35" t="s">
        <v>58</v>
      </c>
      <c r="B79" s="4"/>
      <c r="C79" s="37"/>
    </row>
    <row r="80" spans="1:3">
      <c r="A80" s="47" t="s">
        <v>59</v>
      </c>
      <c r="B80" s="11"/>
      <c r="C80" s="16"/>
    </row>
    <row r="81" spans="1:3">
      <c r="A81" s="18"/>
      <c r="B81" s="19"/>
      <c r="C81" s="16"/>
    </row>
    <row r="82" spans="1:3">
      <c r="A82" s="26" t="s">
        <v>60</v>
      </c>
      <c r="B82" s="15">
        <f>B73*B68</f>
        <v>7560000</v>
      </c>
      <c r="C82" s="15" t="s">
        <v>6</v>
      </c>
    </row>
    <row r="83" spans="1:3">
      <c r="A83" s="18" t="s">
        <v>61</v>
      </c>
      <c r="B83" s="11">
        <f>(B64*B67*B73)+B82</f>
        <v>12420000</v>
      </c>
      <c r="C83" s="16" t="s">
        <v>6</v>
      </c>
    </row>
    <row r="85" spans="1:3" ht="18">
      <c r="A85" s="57" t="s">
        <v>62</v>
      </c>
      <c r="B85" s="45"/>
      <c r="C85" s="45"/>
    </row>
    <row r="87" spans="1:3">
      <c r="A87" s="22" t="s">
        <v>63</v>
      </c>
      <c r="B87" s="21"/>
      <c r="C87" s="21"/>
    </row>
    <row r="88" spans="1:3">
      <c r="A88" t="s">
        <v>64</v>
      </c>
      <c r="B88" s="1">
        <f>B32</f>
        <v>7650000</v>
      </c>
      <c r="C88" t="s">
        <v>6</v>
      </c>
    </row>
    <row r="90" spans="1:3">
      <c r="A90" s="22" t="s">
        <v>65</v>
      </c>
      <c r="B90" s="21"/>
      <c r="C90" s="21"/>
    </row>
    <row r="91" spans="1:3">
      <c r="A91" t="s">
        <v>66</v>
      </c>
      <c r="B91" s="32">
        <v>36704</v>
      </c>
      <c r="C91" t="s">
        <v>67</v>
      </c>
    </row>
    <row r="92" spans="1:3">
      <c r="A92" t="s">
        <v>68</v>
      </c>
      <c r="B92" s="32" t="s">
        <v>69</v>
      </c>
      <c r="C92" t="s">
        <v>6</v>
      </c>
    </row>
    <row r="93" spans="1:3">
      <c r="A93" t="s">
        <v>70</v>
      </c>
      <c r="B93" s="13">
        <f>B91/3</f>
        <v>12234.666666666666</v>
      </c>
    </row>
    <row r="94" spans="1:3">
      <c r="B94" s="13"/>
    </row>
    <row r="95" spans="1:3" ht="15" customHeight="1">
      <c r="A95" s="62" t="s">
        <v>71</v>
      </c>
      <c r="B95" s="62"/>
      <c r="C95" s="62"/>
    </row>
    <row r="97" spans="1:4">
      <c r="A97" s="12" t="s">
        <v>72</v>
      </c>
      <c r="B97" s="11">
        <f>B93*43*9</f>
        <v>4734816</v>
      </c>
      <c r="C97" s="12" t="s">
        <v>6</v>
      </c>
    </row>
    <row r="99" spans="1:4">
      <c r="A99" s="22" t="s">
        <v>73</v>
      </c>
      <c r="B99" s="21"/>
      <c r="C99" s="21"/>
    </row>
    <row r="100" spans="1:4" ht="15.75" customHeight="1">
      <c r="A100" s="59" t="s">
        <v>74</v>
      </c>
      <c r="B100" s="59"/>
      <c r="C100" s="59"/>
    </row>
    <row r="101" spans="1:4" ht="15.75" customHeight="1">
      <c r="A101" s="46"/>
      <c r="B101" s="46"/>
      <c r="C101" s="46"/>
    </row>
    <row r="102" spans="1:4">
      <c r="A102" s="16" t="s">
        <v>75</v>
      </c>
      <c r="B102" s="27">
        <v>30000</v>
      </c>
      <c r="C102" s="12" t="s">
        <v>67</v>
      </c>
    </row>
    <row r="103" spans="1:4">
      <c r="A103" s="16" t="s">
        <v>76</v>
      </c>
      <c r="B103" s="32" t="s">
        <v>77</v>
      </c>
      <c r="C103" s="12" t="s">
        <v>67</v>
      </c>
    </row>
    <row r="104" spans="1:4">
      <c r="A104" s="16" t="s">
        <v>78</v>
      </c>
      <c r="B104" s="32" t="s">
        <v>79</v>
      </c>
      <c r="C104" s="12" t="s">
        <v>67</v>
      </c>
    </row>
    <row r="105" spans="1:4">
      <c r="A105" t="s">
        <v>80</v>
      </c>
      <c r="B105" s="32" t="s">
        <v>81</v>
      </c>
      <c r="C105" t="s">
        <v>67</v>
      </c>
    </row>
    <row r="106" spans="1:4">
      <c r="A106" t="s">
        <v>82</v>
      </c>
      <c r="B106" s="32">
        <v>100</v>
      </c>
      <c r="C106" t="s">
        <v>28</v>
      </c>
    </row>
    <row r="107" spans="1:4">
      <c r="A107" t="s">
        <v>83</v>
      </c>
      <c r="B107" s="32">
        <v>201.6</v>
      </c>
      <c r="C107" t="s">
        <v>28</v>
      </c>
    </row>
    <row r="108" spans="1:4">
      <c r="A108" t="s">
        <v>48</v>
      </c>
      <c r="B108" s="32">
        <v>301.60000000000002</v>
      </c>
      <c r="C108" t="s">
        <v>28</v>
      </c>
    </row>
    <row r="109" spans="1:4">
      <c r="A109" t="s">
        <v>84</v>
      </c>
      <c r="B109" s="32">
        <v>9</v>
      </c>
      <c r="C109" t="s">
        <v>30</v>
      </c>
    </row>
    <row r="110" spans="1:4">
      <c r="B110" s="13"/>
    </row>
    <row r="111" spans="1:4" ht="31.5" customHeight="1">
      <c r="A111" s="60" t="s">
        <v>85</v>
      </c>
      <c r="B111" s="60"/>
      <c r="C111" s="60"/>
      <c r="D111" s="13"/>
    </row>
    <row r="112" spans="1:4" s="12" customFormat="1" ht="16.5" customHeight="1">
      <c r="A112" s="48" t="s">
        <v>86</v>
      </c>
      <c r="B112" s="49">
        <f>B102*0.2*B108*B109</f>
        <v>16286400.000000002</v>
      </c>
      <c r="C112" s="48" t="s">
        <v>6</v>
      </c>
    </row>
    <row r="113" spans="1:3">
      <c r="B113" s="13"/>
    </row>
    <row r="114" spans="1:3" ht="18">
      <c r="A114" s="56" t="s">
        <v>87</v>
      </c>
      <c r="B114" s="44"/>
      <c r="C114" s="44"/>
    </row>
    <row r="116" spans="1:3">
      <c r="A116" s="22" t="s">
        <v>88</v>
      </c>
      <c r="B116" s="21"/>
      <c r="C116" s="21"/>
    </row>
    <row r="117" spans="1:3">
      <c r="A117" t="s">
        <v>89</v>
      </c>
      <c r="B117" s="1">
        <v>7679000</v>
      </c>
      <c r="C117" t="s">
        <v>6</v>
      </c>
    </row>
    <row r="119" spans="1:3" ht="18">
      <c r="A119" s="56" t="s">
        <v>90</v>
      </c>
      <c r="B119" s="56"/>
      <c r="C119" s="56"/>
    </row>
    <row r="121" spans="1:3">
      <c r="A121" s="15" t="s">
        <v>95</v>
      </c>
      <c r="B121" s="17">
        <f>B32</f>
        <v>7650000</v>
      </c>
      <c r="C121" t="s">
        <v>6</v>
      </c>
    </row>
    <row r="122" spans="1:3">
      <c r="A122" s="15" t="s">
        <v>96</v>
      </c>
      <c r="B122" s="17">
        <f>B88</f>
        <v>7650000</v>
      </c>
      <c r="C122" t="s">
        <v>6</v>
      </c>
    </row>
    <row r="123" spans="1:3">
      <c r="A123" s="12" t="s">
        <v>97</v>
      </c>
      <c r="B123">
        <f>B54</f>
        <v>4504847.5199999996</v>
      </c>
      <c r="C123" t="s">
        <v>6</v>
      </c>
    </row>
    <row r="124" spans="1:3">
      <c r="A124" s="12" t="s">
        <v>98</v>
      </c>
      <c r="B124">
        <f>B97</f>
        <v>4734816</v>
      </c>
      <c r="C124" t="s">
        <v>6</v>
      </c>
    </row>
    <row r="125" spans="1:3">
      <c r="A125" s="12" t="s">
        <v>99</v>
      </c>
      <c r="B125">
        <f>B77</f>
        <v>14657760</v>
      </c>
      <c r="C125" t="s">
        <v>6</v>
      </c>
    </row>
    <row r="126" spans="1:3">
      <c r="A126" s="12" t="s">
        <v>100</v>
      </c>
      <c r="B126">
        <f>B112</f>
        <v>16286400.000000002</v>
      </c>
      <c r="C126" t="s">
        <v>6</v>
      </c>
    </row>
    <row r="127" spans="1:3">
      <c r="A127" s="12" t="s">
        <v>101</v>
      </c>
      <c r="B127">
        <f>B117</f>
        <v>7679000</v>
      </c>
      <c r="C127" t="s">
        <v>6</v>
      </c>
    </row>
    <row r="128" spans="1:3" ht="20">
      <c r="A128" s="52" t="s">
        <v>91</v>
      </c>
      <c r="B128" s="53">
        <f>SUM(B121:B127)/1000000</f>
        <v>63.162823519999996</v>
      </c>
      <c r="C128" s="54" t="s">
        <v>94</v>
      </c>
    </row>
  </sheetData>
  <mergeCells count="8">
    <mergeCell ref="A100:C100"/>
    <mergeCell ref="A111:C111"/>
    <mergeCell ref="A71:C71"/>
    <mergeCell ref="A95:C95"/>
    <mergeCell ref="A37:C37"/>
    <mergeCell ref="A47:C47"/>
    <mergeCell ref="A51:C51"/>
    <mergeCell ref="A59:C5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B5204968A1D44B900BA7DC0F47301" ma:contentTypeVersion="0" ma:contentTypeDescription="Create a new document." ma:contentTypeScope="" ma:versionID="0a5aa4b8b1a83e06cb2294a033e9f4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C70707-F825-44C6-8AC7-1F348A958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A9A16A-779E-416A-9CB8-C1BD300127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A16CD-5183-41D1-A3FA-95BBC568A59D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Edunvalvonta-asiamies SLL</dc:creator>
  <cp:lastModifiedBy>Joonas Mikkilä</cp:lastModifiedBy>
  <dcterms:created xsi:type="dcterms:W3CDTF">2013-12-16T08:15:15Z</dcterms:created>
  <dcterms:modified xsi:type="dcterms:W3CDTF">2014-03-27T11:36:49Z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0x0101004FDB5204968A1D44B900BA7DC0F47301</vt:lpwstr>
  </property>
</Properties>
</file>